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2a" sheetId="1" r:id="rId1"/>
  </sheets>
  <externalReferences>
    <externalReference r:id="rId2"/>
  </externalReferences>
  <definedNames>
    <definedName name="_xlnm.Print_Area" localSheetId="0">'2a'!$A$1:$J$68</definedName>
  </definedNames>
  <calcPr calcId="124519"/>
</workbook>
</file>

<file path=xl/calcChain.xml><?xml version="1.0" encoding="utf-8"?>
<calcChain xmlns="http://schemas.openxmlformats.org/spreadsheetml/2006/main">
  <c r="A3" i="1"/>
  <c r="I6"/>
  <c r="J6"/>
  <c r="B8"/>
  <c r="C8"/>
  <c r="D8"/>
  <c r="E8"/>
  <c r="F10"/>
  <c r="J10"/>
  <c r="K10"/>
  <c r="M10"/>
  <c r="M7" s="1"/>
  <c r="P10"/>
  <c r="F11"/>
  <c r="J11"/>
  <c r="K11"/>
  <c r="M11"/>
  <c r="P11"/>
  <c r="Q11"/>
  <c r="F12"/>
  <c r="J12"/>
  <c r="K12"/>
  <c r="M12"/>
  <c r="P12"/>
  <c r="Q12" s="1"/>
  <c r="F13"/>
  <c r="K13"/>
  <c r="M13"/>
  <c r="P13"/>
  <c r="Q13" s="1"/>
  <c r="F14"/>
  <c r="J14"/>
  <c r="K14"/>
  <c r="M14"/>
  <c r="P14"/>
  <c r="Q14"/>
  <c r="F15"/>
  <c r="J15"/>
  <c r="K15"/>
  <c r="M15"/>
  <c r="P15"/>
  <c r="Q15" s="1"/>
  <c r="F16"/>
  <c r="J16"/>
  <c r="K16"/>
  <c r="M16"/>
  <c r="P16"/>
  <c r="Q16"/>
  <c r="F17"/>
  <c r="J17"/>
  <c r="K17"/>
  <c r="M17"/>
  <c r="P17"/>
  <c r="Q17" s="1"/>
  <c r="F18"/>
  <c r="J18"/>
  <c r="K18"/>
  <c r="M18"/>
  <c r="Q18" s="1"/>
  <c r="F19"/>
  <c r="J19"/>
  <c r="K19"/>
  <c r="M19"/>
  <c r="F20"/>
  <c r="J20"/>
  <c r="K20"/>
  <c r="M20"/>
  <c r="F21"/>
  <c r="J21"/>
  <c r="K21"/>
  <c r="M21"/>
  <c r="N21" s="1"/>
  <c r="F22"/>
  <c r="J22"/>
  <c r="K22"/>
  <c r="M22"/>
  <c r="N22" s="1"/>
  <c r="F23"/>
  <c r="J23"/>
  <c r="K23"/>
  <c r="M23"/>
  <c r="N23" s="1"/>
  <c r="F24"/>
  <c r="F31" s="1"/>
  <c r="J24"/>
  <c r="K24"/>
  <c r="M24"/>
  <c r="N24" s="1"/>
  <c r="F25"/>
  <c r="J25"/>
  <c r="K25"/>
  <c r="M25"/>
  <c r="N25" s="1"/>
  <c r="F26"/>
  <c r="J26"/>
  <c r="K26"/>
  <c r="M26"/>
  <c r="N26" s="1"/>
  <c r="F27"/>
  <c r="J27"/>
  <c r="K27"/>
  <c r="M27"/>
  <c r="N27" s="1"/>
  <c r="F28"/>
  <c r="J28"/>
  <c r="K28"/>
  <c r="M28"/>
  <c r="N28" s="1"/>
  <c r="F29"/>
  <c r="J29"/>
  <c r="K29"/>
  <c r="M29"/>
  <c r="N29" s="1"/>
  <c r="F30"/>
  <c r="J30"/>
  <c r="M30"/>
  <c r="B31"/>
  <c r="C31"/>
  <c r="D31"/>
  <c r="E31"/>
  <c r="G31"/>
  <c r="H31"/>
  <c r="I12" s="1"/>
  <c r="B42"/>
  <c r="C42"/>
  <c r="K42" s="1"/>
  <c r="E42"/>
  <c r="P42"/>
  <c r="B43"/>
  <c r="C43"/>
  <c r="E43"/>
  <c r="P43"/>
  <c r="B44"/>
  <c r="C44"/>
  <c r="K44" s="1"/>
  <c r="P44"/>
  <c r="B45"/>
  <c r="C45"/>
  <c r="E45"/>
  <c r="M45"/>
  <c r="P45"/>
  <c r="B46"/>
  <c r="C46"/>
  <c r="K46" s="1"/>
  <c r="M46"/>
  <c r="Q46" s="1"/>
  <c r="P46"/>
  <c r="B47"/>
  <c r="C47"/>
  <c r="E47"/>
  <c r="M47"/>
  <c r="P47"/>
  <c r="B48"/>
  <c r="C48"/>
  <c r="K48" s="1"/>
  <c r="P48"/>
  <c r="B49"/>
  <c r="C49"/>
  <c r="E49"/>
  <c r="M49"/>
  <c r="P49"/>
  <c r="B50"/>
  <c r="C50"/>
  <c r="K50" s="1"/>
  <c r="M50"/>
  <c r="B51"/>
  <c r="E51" s="1"/>
  <c r="C51"/>
  <c r="B52"/>
  <c r="C52"/>
  <c r="E52"/>
  <c r="M52"/>
  <c r="B53"/>
  <c r="E53" s="1"/>
  <c r="C53"/>
  <c r="B54"/>
  <c r="C54"/>
  <c r="K54" s="1"/>
  <c r="M54"/>
  <c r="B55"/>
  <c r="C55"/>
  <c r="E55" s="1"/>
  <c r="B56"/>
  <c r="C56"/>
  <c r="E56"/>
  <c r="M56"/>
  <c r="B57"/>
  <c r="E57" s="1"/>
  <c r="C57"/>
  <c r="B58"/>
  <c r="C58"/>
  <c r="K58" s="1"/>
  <c r="M58"/>
  <c r="B59"/>
  <c r="C59"/>
  <c r="E59" s="1"/>
  <c r="B60"/>
  <c r="C60"/>
  <c r="E60"/>
  <c r="M60"/>
  <c r="B61"/>
  <c r="E61" s="1"/>
  <c r="C61"/>
  <c r="K61"/>
  <c r="M61"/>
  <c r="B62"/>
  <c r="C62"/>
  <c r="M62" s="1"/>
  <c r="N15" l="1"/>
  <c r="N13"/>
  <c r="N12"/>
  <c r="N16"/>
  <c r="N14"/>
  <c r="N18"/>
  <c r="N19"/>
  <c r="N20"/>
  <c r="N30"/>
  <c r="N17"/>
  <c r="N11"/>
  <c r="K57"/>
  <c r="K53"/>
  <c r="K51"/>
  <c r="M48"/>
  <c r="M44"/>
  <c r="M42"/>
  <c r="I20"/>
  <c r="I19"/>
  <c r="I18"/>
  <c r="I14"/>
  <c r="I13"/>
  <c r="B63"/>
  <c r="K60"/>
  <c r="M57"/>
  <c r="K56"/>
  <c r="M53"/>
  <c r="K52"/>
  <c r="M51"/>
  <c r="Q49"/>
  <c r="K49"/>
  <c r="Q47"/>
  <c r="K47"/>
  <c r="Q45"/>
  <c r="K45"/>
  <c r="K43"/>
  <c r="J31"/>
  <c r="I30"/>
  <c r="I28"/>
  <c r="I26"/>
  <c r="I24"/>
  <c r="I22"/>
  <c r="I15"/>
  <c r="N10"/>
  <c r="I10"/>
  <c r="C63"/>
  <c r="D56" s="1"/>
  <c r="E62"/>
  <c r="K59"/>
  <c r="E58"/>
  <c r="K55"/>
  <c r="E54"/>
  <c r="E50"/>
  <c r="E48"/>
  <c r="E46"/>
  <c r="E44"/>
  <c r="M43"/>
  <c r="I16"/>
  <c r="I11"/>
  <c r="M59"/>
  <c r="M55"/>
  <c r="I29"/>
  <c r="I27"/>
  <c r="I25"/>
  <c r="I23"/>
  <c r="I21"/>
  <c r="I17"/>
  <c r="Q10"/>
  <c r="Q48" l="1"/>
  <c r="I31"/>
  <c r="D47"/>
  <c r="D60"/>
  <c r="D45"/>
  <c r="D51"/>
  <c r="D53"/>
  <c r="D57"/>
  <c r="D61"/>
  <c r="D55"/>
  <c r="D59"/>
  <c r="E63"/>
  <c r="Q44"/>
  <c r="D44"/>
  <c r="D62"/>
  <c r="D43"/>
  <c r="D52"/>
  <c r="Q19"/>
  <c r="R10"/>
  <c r="Q42"/>
  <c r="M39"/>
  <c r="N57" s="1"/>
  <c r="M63"/>
  <c r="N63" s="1"/>
  <c r="D46"/>
  <c r="D48"/>
  <c r="D54"/>
  <c r="Q50"/>
  <c r="R50" s="1"/>
  <c r="N43"/>
  <c r="Q43"/>
  <c r="N55"/>
  <c r="D42"/>
  <c r="D63" s="1"/>
  <c r="R45"/>
  <c r="D50"/>
  <c r="N53"/>
  <c r="D58"/>
  <c r="D49"/>
  <c r="Q51" l="1"/>
  <c r="R51" s="1"/>
  <c r="R42"/>
  <c r="N44"/>
  <c r="R48"/>
  <c r="N61"/>
  <c r="N45"/>
  <c r="N49"/>
  <c r="N56"/>
  <c r="N62"/>
  <c r="R46"/>
  <c r="N52"/>
  <c r="N50"/>
  <c r="N54"/>
  <c r="N58"/>
  <c r="N46"/>
  <c r="N60"/>
  <c r="N47"/>
  <c r="N48"/>
  <c r="R19"/>
  <c r="Q20"/>
  <c r="R14"/>
  <c r="R11"/>
  <c r="R16"/>
  <c r="R12"/>
  <c r="R17"/>
  <c r="R15"/>
  <c r="R13"/>
  <c r="R18"/>
  <c r="R43"/>
  <c r="R47"/>
  <c r="N59"/>
  <c r="N42"/>
  <c r="N51"/>
  <c r="R44"/>
  <c r="R49"/>
</calcChain>
</file>

<file path=xl/sharedStrings.xml><?xml version="1.0" encoding="utf-8"?>
<sst xmlns="http://schemas.openxmlformats.org/spreadsheetml/2006/main" count="115" uniqueCount="39">
  <si>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</si>
  <si>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Details may not add up to totals due to rounding.</t>
  </si>
  <si>
    <t xml:space="preserve">Note:   </t>
  </si>
  <si>
    <t>Total</t>
  </si>
  <si>
    <t>Others</t>
  </si>
  <si>
    <t>Cayman Islands</t>
  </si>
  <si>
    <t>USA</t>
  </si>
  <si>
    <t>Thailand</t>
  </si>
  <si>
    <t>UK</t>
  </si>
  <si>
    <t>France</t>
  </si>
  <si>
    <t>Denmark</t>
  </si>
  <si>
    <t>Taiwan</t>
  </si>
  <si>
    <t>Germany</t>
  </si>
  <si>
    <t>Switzerland</t>
  </si>
  <si>
    <t>Canada</t>
  </si>
  <si>
    <t>Singapore</t>
  </si>
  <si>
    <t>Malaysia</t>
  </si>
  <si>
    <t>Netherlands</t>
  </si>
  <si>
    <t>Australia</t>
  </si>
  <si>
    <t>Hongkong</t>
  </si>
  <si>
    <t>South Korea</t>
  </si>
  <si>
    <t>Japan</t>
  </si>
  <si>
    <t>India</t>
  </si>
  <si>
    <t>China (PROC)</t>
  </si>
  <si>
    <t>British Virgin Islands</t>
  </si>
  <si>
    <t>Sem 1 2015</t>
  </si>
  <si>
    <t>Sem 1 2014</t>
  </si>
  <si>
    <t>Country</t>
  </si>
  <si>
    <t>Growth Rate
Sem1 2014  -   Sem1 2015</t>
  </si>
  <si>
    <t>Percent to Total  
Sem1 2015</t>
  </si>
  <si>
    <t>Approved FI</t>
  </si>
  <si>
    <t>(in million pesos)</t>
  </si>
  <si>
    <t>First Semester 2014 to First Semester 2015</t>
  </si>
  <si>
    <t>Total Approved Foreign Investments by Country of Investor</t>
  </si>
  <si>
    <t>Table 2b</t>
  </si>
  <si>
    <t>`</t>
  </si>
  <si>
    <t>Q2</t>
  </si>
  <si>
    <t>Q1</t>
  </si>
  <si>
    <t>Table 2a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</si>
</sst>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* #,##0.0_);_(* \(#,##0.0\);_(* &quot;-&quot;?_);_(@_)"/>
    <numFmt numFmtId="165" formatCode="#,##0.0"/>
    <numFmt numFmtId="166" formatCode="#,##0.0_);[Red]\(#,##0.0\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#,##0;[Red]#,##0"/>
    <numFmt numFmtId="171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8"/>
      <color rgb="FFFF0000"/>
      <name val="Arial"/>
      <family val="2"/>
    </font>
    <font>
      <i/>
      <sz val="8"/>
      <color indexed="9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/>
    <xf numFmtId="165" fontId="3" fillId="2" borderId="0" xfId="0" applyNumberFormat="1" applyFont="1" applyFill="1"/>
    <xf numFmtId="0" fontId="4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/>
    <xf numFmtId="166" fontId="6" fillId="2" borderId="0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/>
    <xf numFmtId="0" fontId="6" fillId="2" borderId="0" xfId="0" applyFont="1" applyFill="1" applyBorder="1" applyAlignment="1">
      <alignment horizontal="left" vertical="center" indent="1"/>
    </xf>
    <xf numFmtId="167" fontId="3" fillId="2" borderId="0" xfId="0" applyNumberFormat="1" applyFont="1" applyFill="1"/>
    <xf numFmtId="166" fontId="6" fillId="2" borderId="1" xfId="1" applyNumberFormat="1" applyFont="1" applyFill="1" applyBorder="1" applyAlignment="1">
      <alignment horizontal="right" vertical="center"/>
    </xf>
    <xf numFmtId="167" fontId="6" fillId="2" borderId="1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horizontal="right" vertical="center"/>
    </xf>
    <xf numFmtId="165" fontId="6" fillId="2" borderId="0" xfId="0" applyNumberFormat="1" applyFont="1" applyFill="1" applyBorder="1" applyAlignment="1">
      <alignment vertical="center"/>
    </xf>
    <xf numFmtId="3" fontId="5" fillId="2" borderId="0" xfId="0" quotePrefix="1" applyNumberFormat="1" applyFont="1" applyFill="1" applyBorder="1" applyAlignment="1"/>
    <xf numFmtId="165" fontId="7" fillId="2" borderId="0" xfId="0" quotePrefix="1" applyNumberFormat="1" applyFont="1" applyFill="1" applyBorder="1" applyAlignment="1"/>
    <xf numFmtId="3" fontId="8" fillId="2" borderId="0" xfId="0" applyNumberFormat="1" applyFont="1" applyFill="1" applyBorder="1" applyAlignment="1"/>
    <xf numFmtId="166" fontId="6" fillId="2" borderId="0" xfId="3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7" fontId="3" fillId="2" borderId="0" xfId="3" applyNumberFormat="1" applyFont="1" applyFill="1" applyAlignment="1">
      <alignment horizontal="right" vertical="center"/>
    </xf>
    <xf numFmtId="166" fontId="6" fillId="4" borderId="0" xfId="3" applyNumberFormat="1" applyFont="1" applyFill="1" applyBorder="1" applyAlignment="1">
      <alignment horizontal="right" vertical="center"/>
    </xf>
    <xf numFmtId="166" fontId="6" fillId="4" borderId="0" xfId="1" applyNumberFormat="1" applyFont="1" applyFill="1" applyBorder="1" applyAlignment="1">
      <alignment horizontal="right" vertical="center"/>
    </xf>
    <xf numFmtId="167" fontId="3" fillId="4" borderId="0" xfId="3" applyNumberFormat="1" applyFont="1" applyFill="1" applyAlignment="1">
      <alignment horizontal="right" vertical="center"/>
    </xf>
    <xf numFmtId="165" fontId="6" fillId="4" borderId="0" xfId="0" applyNumberFormat="1" applyFont="1" applyFill="1" applyBorder="1" applyAlignment="1">
      <alignment vertical="center"/>
    </xf>
    <xf numFmtId="165" fontId="6" fillId="5" borderId="0" xfId="0" applyNumberFormat="1" applyFont="1" applyFill="1" applyBorder="1" applyAlignment="1">
      <alignment vertical="center"/>
    </xf>
    <xf numFmtId="166" fontId="6" fillId="5" borderId="0" xfId="3" applyNumberFormat="1" applyFont="1" applyFill="1" applyBorder="1" applyAlignment="1">
      <alignment horizontal="right" vertical="center"/>
    </xf>
    <xf numFmtId="167" fontId="3" fillId="5" borderId="0" xfId="3" applyNumberFormat="1" applyFont="1" applyFill="1" applyAlignment="1">
      <alignment horizontal="right" vertical="center"/>
    </xf>
    <xf numFmtId="167" fontId="6" fillId="5" borderId="0" xfId="1" applyNumberFormat="1" applyFont="1" applyFill="1" applyBorder="1" applyAlignment="1">
      <alignment horizontal="right" vertical="center"/>
    </xf>
    <xf numFmtId="166" fontId="6" fillId="5" borderId="0" xfId="1" applyNumberFormat="1" applyFont="1" applyFill="1" applyBorder="1" applyAlignment="1">
      <alignment horizontal="right" vertical="center"/>
    </xf>
    <xf numFmtId="167" fontId="3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/>
    <xf numFmtId="167" fontId="0" fillId="0" borderId="0" xfId="1" applyNumberFormat="1" applyFont="1" applyBorder="1"/>
    <xf numFmtId="167" fontId="3" fillId="2" borderId="0" xfId="3" quotePrefix="1" applyNumberFormat="1" applyFont="1" applyFill="1" applyAlignment="1">
      <alignment horizontal="center" vertical="center"/>
    </xf>
    <xf numFmtId="167" fontId="3" fillId="5" borderId="0" xfId="3" quotePrefix="1" applyNumberFormat="1" applyFont="1" applyFill="1" applyAlignment="1">
      <alignment horizontal="center" vertical="center"/>
    </xf>
    <xf numFmtId="167" fontId="6" fillId="2" borderId="0" xfId="1" applyNumberFormat="1" applyFont="1" applyFill="1" applyAlignment="1">
      <alignment horizontal="right" vertical="center"/>
    </xf>
    <xf numFmtId="168" fontId="0" fillId="0" borderId="0" xfId="0" applyNumberFormat="1"/>
    <xf numFmtId="0" fontId="0" fillId="0" borderId="2" xfId="0" applyBorder="1"/>
    <xf numFmtId="166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168" fontId="0" fillId="0" borderId="8" xfId="0" applyNumberFormat="1" applyBorder="1"/>
    <xf numFmtId="0" fontId="0" fillId="0" borderId="9" xfId="0" applyBorder="1"/>
    <xf numFmtId="168" fontId="3" fillId="2" borderId="0" xfId="0" applyNumberFormat="1" applyFont="1" applyFill="1" applyAlignment="1">
      <alignment vertical="center"/>
    </xf>
    <xf numFmtId="166" fontId="10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166" fontId="10" fillId="2" borderId="1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6" fontId="3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horizontal="right" vertical="center"/>
    </xf>
    <xf numFmtId="10" fontId="3" fillId="2" borderId="0" xfId="2" applyNumberFormat="1" applyFont="1" applyFill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166" fontId="6" fillId="3" borderId="0" xfId="1" applyNumberFormat="1" applyFont="1" applyFill="1" applyBorder="1" applyAlignment="1">
      <alignment vertical="center"/>
    </xf>
    <xf numFmtId="167" fontId="3" fillId="3" borderId="0" xfId="1" applyNumberFormat="1" applyFont="1" applyFill="1" applyAlignment="1">
      <alignment horizontal="right" vertical="center"/>
    </xf>
    <xf numFmtId="167" fontId="6" fillId="3" borderId="0" xfId="1" applyNumberFormat="1" applyFont="1" applyFill="1" applyAlignment="1">
      <alignment horizontal="right" vertical="center"/>
    </xf>
    <xf numFmtId="166" fontId="6" fillId="4" borderId="0" xfId="1" applyNumberFormat="1" applyFont="1" applyFill="1" applyBorder="1" applyAlignment="1">
      <alignment vertical="center"/>
    </xf>
    <xf numFmtId="167" fontId="3" fillId="4" borderId="0" xfId="1" applyNumberFormat="1" applyFont="1" applyFill="1" applyAlignment="1">
      <alignment horizontal="right" vertical="center"/>
    </xf>
    <xf numFmtId="167" fontId="6" fillId="4" borderId="0" xfId="1" applyNumberFormat="1" applyFont="1" applyFill="1" applyAlignment="1">
      <alignment horizontal="right" vertical="center"/>
    </xf>
    <xf numFmtId="166" fontId="6" fillId="2" borderId="0" xfId="1" applyNumberFormat="1" applyFont="1" applyFill="1" applyBorder="1" applyAlignment="1">
      <alignment vertical="center"/>
    </xf>
    <xf numFmtId="167" fontId="3" fillId="5" borderId="0" xfId="1" applyNumberFormat="1" applyFont="1" applyFill="1" applyAlignment="1">
      <alignment horizontal="right" vertical="center"/>
    </xf>
    <xf numFmtId="167" fontId="6" fillId="5" borderId="0" xfId="1" applyNumberFormat="1" applyFont="1" applyFill="1" applyAlignment="1">
      <alignment horizontal="right" vertical="center"/>
    </xf>
    <xf numFmtId="167" fontId="3" fillId="5" borderId="0" xfId="1" quotePrefix="1" applyNumberFormat="1" applyFont="1" applyFill="1" applyAlignment="1">
      <alignment horizontal="center" vertical="center"/>
    </xf>
    <xf numFmtId="166" fontId="6" fillId="5" borderId="0" xfId="1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9" fontId="3" fillId="2" borderId="0" xfId="2" applyNumberFormat="1" applyFont="1" applyFill="1" applyAlignment="1">
      <alignment vertical="center"/>
    </xf>
    <xf numFmtId="38" fontId="6" fillId="5" borderId="0" xfId="1" applyNumberFormat="1" applyFont="1" applyFill="1" applyBorder="1" applyAlignment="1">
      <alignment vertical="center"/>
    </xf>
    <xf numFmtId="167" fontId="3" fillId="2" borderId="0" xfId="1" quotePrefix="1" applyNumberFormat="1" applyFont="1" applyFill="1" applyAlignment="1">
      <alignment horizontal="center" vertical="center"/>
    </xf>
    <xf numFmtId="43" fontId="6" fillId="5" borderId="0" xfId="1" applyFont="1" applyFill="1" applyBorder="1" applyAlignment="1">
      <alignment horizontal="right" vertical="center"/>
    </xf>
    <xf numFmtId="166" fontId="6" fillId="2" borderId="0" xfId="1" applyNumberFormat="1" applyFont="1" applyFill="1" applyAlignment="1">
      <alignment vertical="center"/>
    </xf>
    <xf numFmtId="166" fontId="3" fillId="2" borderId="0" xfId="0" applyNumberFormat="1" applyFont="1" applyFill="1" applyAlignment="1">
      <alignment vertical="center"/>
    </xf>
    <xf numFmtId="166" fontId="10" fillId="2" borderId="19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66" fontId="10" fillId="2" borderId="21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166" fontId="10" fillId="2" borderId="17" xfId="0" applyNumberFormat="1" applyFont="1" applyFill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/>
    </xf>
    <xf numFmtId="170" fontId="6" fillId="2" borderId="0" xfId="0" applyNumberFormat="1" applyFont="1" applyFill="1" applyBorder="1" applyAlignment="1">
      <alignment horizontal="left" vertical="center"/>
    </xf>
  </cellXfs>
  <cellStyles count="30">
    <cellStyle name="Comma" xfId="1" builtinId="3"/>
    <cellStyle name="Comma 2" xfId="4"/>
    <cellStyle name="Comma 2 2" xfId="5"/>
    <cellStyle name="Comma 3" xfId="6"/>
    <cellStyle name="Comma 3 2" xfId="7"/>
    <cellStyle name="Comma 4" xfId="8"/>
    <cellStyle name="Comma 4 2" xfId="9"/>
    <cellStyle name="Comma 5" xfId="10"/>
    <cellStyle name="Comma 6" xfId="3"/>
    <cellStyle name="Normal" xfId="0" builtinId="0"/>
    <cellStyle name="Normal 2" xfId="11"/>
    <cellStyle name="Normal 2 2" xfId="12"/>
    <cellStyle name="Normal 2 3" xfId="13"/>
    <cellStyle name="Normal 2 3 2" xfId="14"/>
    <cellStyle name="Normal 3" xfId="15"/>
    <cellStyle name="Normal 3 2" xfId="16"/>
    <cellStyle name="Normal 3 5" xfId="17"/>
    <cellStyle name="Normal 4" xfId="18"/>
    <cellStyle name="Normal 5" xfId="19"/>
    <cellStyle name="Normal 5 2" xfId="20"/>
    <cellStyle name="Percent" xfId="2" builtinId="5"/>
    <cellStyle name="Percent 2" xfId="21"/>
    <cellStyle name="Percent 2 2" xfId="22"/>
    <cellStyle name="Percent 2 3" xfId="23"/>
    <cellStyle name="Percent 2 3 2" xfId="24"/>
    <cellStyle name="Percent 3" xfId="25"/>
    <cellStyle name="Percent 3 2" xfId="26"/>
    <cellStyle name="Percent 4" xfId="27"/>
    <cellStyle name="Percent 4 2" xfId="28"/>
    <cellStyle name="Percent 5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2b
Total Approved FDIs by Country of Investor
Sem1 2008 and Sem1 2009</a:t>
            </a:r>
          </a:p>
        </c:rich>
      </c:tx>
      <c:layout/>
      <c:spPr>
        <a:noFill/>
        <a:ln w="25400">
          <a:noFill/>
        </a:ln>
      </c:spPr>
    </c:title>
    <c:view3D>
      <c:rotY val="3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Australia
1.8%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British Virgin Is
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Germany
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Hongkong
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Japan
14.1%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Korea
22.7%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Netherlands
7.7%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PROC
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8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Singapore
1.9%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Switzerland
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USA
9.2%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UK
13.5%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Others
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Y val="280"/>
      <c:perspective val="0"/>
    </c:view3D>
    <c:plotArea>
      <c:layout>
        <c:manualLayout>
          <c:layoutTarget val="inner"/>
          <c:xMode val="edge"/>
          <c:yMode val="edge"/>
          <c:x val="0.30094280383626765"/>
          <c:y val="0.30442364917151327"/>
          <c:w val="0.50529538082641456"/>
          <c:h val="0.325926711821739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spPr>
              <a:pattFill prst="lgGrid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90">
                <a:fgClr>
                  <a:srgbClr val="FFFF99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zigZag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solidDmnd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43841959514098E-2"/>
                  <c:y val="-0.10863250034192379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5239089089767397E-2"/>
                  <c:y val="9.8730127716665728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7.8797439476691947E-2"/>
                  <c:y val="0.10057482268810694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7.1130686977380869E-2"/>
                  <c:y val="0.2221821900054055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7457004621410293E-2"/>
                  <c:y val="0.24677100225995319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1.2854658227962475E-2"/>
                  <c:y val="0.1345561829585197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7306390918002726"/>
                  <c:y val="0.1092830021557479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0.12351498231395774"/>
                  <c:y val="-1.4328233784672701E-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6.6645344030791337E-2"/>
                  <c:y val="-0.1125500999719947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7.3101409640866219E-3"/>
                  <c:y val="-0.16532522359423671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9.5558867362146124E-2"/>
                  <c:y val="1.5171563997403822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Mode val="edge"/>
                  <c:yMode val="edge"/>
                  <c:x val="0.35171385991058135"/>
                  <c:y val="0.269939189391594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2"/>
              <c:layout>
                <c:manualLayout>
                  <c:xMode val="edge"/>
                  <c:yMode val="edge"/>
                  <c:x val="0.53502235469448611"/>
                  <c:y val="0.353783937611710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3"/>
              <c:layout>
                <c:manualLayout>
                  <c:xMode val="edge"/>
                  <c:yMode val="edge"/>
                  <c:x val="0.48733233979135632"/>
                  <c:y val="0.278119164827703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4"/>
              <c:layout>
                <c:manualLayout>
                  <c:xMode val="edge"/>
                  <c:yMode val="edge"/>
                  <c:x val="0.5603576751117737"/>
                  <c:y val="0.447853655126963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5"/>
              <c:layout>
                <c:manualLayout>
                  <c:xMode val="edge"/>
                  <c:yMode val="edge"/>
                  <c:x val="0.50074515648286166"/>
                  <c:y val="0.5378333849241612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6"/>
              <c:layout>
                <c:manualLayout>
                  <c:xMode val="edge"/>
                  <c:yMode val="edge"/>
                  <c:x val="0.45603576751117725"/>
                  <c:y val="0.607363176131087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7"/>
              <c:layout>
                <c:manualLayout>
                  <c:xMode val="edge"/>
                  <c:yMode val="edge"/>
                  <c:x val="0.43368107302533532"/>
                  <c:y val="0.658488022606768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8"/>
              <c:layout>
                <c:manualLayout>
                  <c:xMode val="edge"/>
                  <c:yMode val="edge"/>
                  <c:x val="0.34724292101341281"/>
                  <c:y val="0.61758814542622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9"/>
              <c:layout>
                <c:manualLayout>
                  <c:xMode val="edge"/>
                  <c:yMode val="edge"/>
                  <c:x val="0.28614008941877794"/>
                  <c:y val="0.619633139285250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20"/>
              <c:layout>
                <c:manualLayout>
                  <c:xMode val="edge"/>
                  <c:yMode val="edge"/>
                  <c:x val="0.21609538002980638"/>
                  <c:y val="0.652353041029686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'2a'!$P$10:$P$18</c:f>
              <c:strCache>
                <c:ptCount val="9"/>
                <c:pt idx="0">
                  <c:v>Netherlands</c:v>
                </c:pt>
                <c:pt idx="1">
                  <c:v>Singapore</c:v>
                </c:pt>
                <c:pt idx="2">
                  <c:v>Japan</c:v>
                </c:pt>
                <c:pt idx="3">
                  <c:v>USA</c:v>
                </c:pt>
                <c:pt idx="4">
                  <c:v>South Korea</c:v>
                </c:pt>
                <c:pt idx="5">
                  <c:v>British Virgin Islands</c:v>
                </c:pt>
                <c:pt idx="6">
                  <c:v>Taiwan</c:v>
                </c:pt>
                <c:pt idx="7">
                  <c:v>Switzerland</c:v>
                </c:pt>
                <c:pt idx="8">
                  <c:v>Others</c:v>
                </c:pt>
              </c:strCache>
            </c:strRef>
          </c:cat>
          <c:val>
            <c:numRef>
              <c:f>'2a'!$Q$10:$Q$18</c:f>
              <c:numCache>
                <c:formatCode>_(* #,##0.0_);_(* \(#,##0.0\);_(* "-"??_);_(@_)</c:formatCode>
                <c:ptCount val="9"/>
                <c:pt idx="0">
                  <c:v>16954.5393578892</c:v>
                </c:pt>
                <c:pt idx="1">
                  <c:v>8387.5308716996497</c:v>
                </c:pt>
                <c:pt idx="2">
                  <c:v>4026.8549928010725</c:v>
                </c:pt>
                <c:pt idx="3">
                  <c:v>1897.0514742189159</c:v>
                </c:pt>
                <c:pt idx="4">
                  <c:v>1462.6175995051999</c:v>
                </c:pt>
                <c:pt idx="5">
                  <c:v>1154.3978159887004</c:v>
                </c:pt>
                <c:pt idx="6">
                  <c:v>437.32118154224207</c:v>
                </c:pt>
                <c:pt idx="7">
                  <c:v>363.55531745000002</c:v>
                </c:pt>
                <c:pt idx="8">
                  <c:v>1526.7946499647705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22" l="0.75000000000000022" r="0.75000000000000022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Y val="300"/>
      <c:perspective val="0"/>
    </c:view3D>
    <c:plotArea>
      <c:layout>
        <c:manualLayout>
          <c:layoutTarget val="inner"/>
          <c:xMode val="edge"/>
          <c:yMode val="edge"/>
          <c:x val="0.26393264208310585"/>
          <c:y val="0.36341125753063258"/>
          <c:w val="0.54869422308100047"/>
          <c:h val="0.2613639989180117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spPr>
              <a:pattFill prst="lgGrid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90">
                <a:fgClr>
                  <a:srgbClr val="FFFF99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zigZag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solidDmnd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7929222213559945"/>
                  <c:y val="-3.3774767791331782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8.7372522615195639E-2"/>
                  <c:y val="-8.4036327845383021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439359683999914E-2"/>
                  <c:y val="0.16473175309044921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0729398924144397E-2"/>
                  <c:y val="0.1329653352916378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7100647072581305E-3"/>
                  <c:y val="0.2123082153590905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5051583898547363E-2"/>
                  <c:y val="0.18719540886404748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8.2988279930355166E-2"/>
                  <c:y val="9.6000979152217406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5.6053844754554175E-2"/>
                  <c:y val="-1.0764690683094661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4.481733842675608E-2"/>
                  <c:y val="-0.1891066595950118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4.3066813797918962E-2"/>
                  <c:y val="-0.10918008828441904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6.3133492628721657E-2"/>
                  <c:y val="-0.11464196678494189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Mode val="edge"/>
                  <c:yMode val="edge"/>
                  <c:x val="0.35171385991058135"/>
                  <c:y val="0.269939189391594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2"/>
              <c:layout>
                <c:manualLayout>
                  <c:xMode val="edge"/>
                  <c:yMode val="edge"/>
                  <c:x val="0.53502235469448611"/>
                  <c:y val="0.353783937611710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3"/>
              <c:layout>
                <c:manualLayout>
                  <c:xMode val="edge"/>
                  <c:yMode val="edge"/>
                  <c:x val="0.48733233979135632"/>
                  <c:y val="0.278119164827703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4"/>
              <c:layout>
                <c:manualLayout>
                  <c:xMode val="edge"/>
                  <c:yMode val="edge"/>
                  <c:x val="0.5603576751117737"/>
                  <c:y val="0.447853655126963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5"/>
              <c:layout>
                <c:manualLayout>
                  <c:xMode val="edge"/>
                  <c:yMode val="edge"/>
                  <c:x val="0.50074515648286166"/>
                  <c:y val="0.5378333849241612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6"/>
              <c:layout>
                <c:manualLayout>
                  <c:xMode val="edge"/>
                  <c:yMode val="edge"/>
                  <c:x val="0.45603576751117725"/>
                  <c:y val="0.607363176131087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7"/>
              <c:layout>
                <c:manualLayout>
                  <c:xMode val="edge"/>
                  <c:yMode val="edge"/>
                  <c:x val="0.43368107302533532"/>
                  <c:y val="0.658488022606768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8"/>
              <c:layout>
                <c:manualLayout>
                  <c:xMode val="edge"/>
                  <c:yMode val="edge"/>
                  <c:x val="0.34724292101341281"/>
                  <c:y val="0.61758814542622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9"/>
              <c:layout>
                <c:manualLayout>
                  <c:xMode val="edge"/>
                  <c:yMode val="edge"/>
                  <c:x val="0.28614008941877794"/>
                  <c:y val="0.619633139285250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20"/>
              <c:layout>
                <c:manualLayout>
                  <c:xMode val="edge"/>
                  <c:yMode val="edge"/>
                  <c:x val="0.21609538002980638"/>
                  <c:y val="0.652353041029686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'2a'!$P$42:$P$50</c:f>
              <c:strCache>
                <c:ptCount val="9"/>
                <c:pt idx="0">
                  <c:v>Netherlands</c:v>
                </c:pt>
                <c:pt idx="1">
                  <c:v>Japan</c:v>
                </c:pt>
                <c:pt idx="2">
                  <c:v>Singapore</c:v>
                </c:pt>
                <c:pt idx="3">
                  <c:v>South Korea</c:v>
                </c:pt>
                <c:pt idx="4">
                  <c:v>USA</c:v>
                </c:pt>
                <c:pt idx="5">
                  <c:v>British Virgin Islands</c:v>
                </c:pt>
                <c:pt idx="6">
                  <c:v>UK</c:v>
                </c:pt>
                <c:pt idx="7">
                  <c:v>China (PROC)</c:v>
                </c:pt>
                <c:pt idx="8">
                  <c:v>Others</c:v>
                </c:pt>
              </c:strCache>
            </c:strRef>
          </c:cat>
          <c:val>
            <c:numRef>
              <c:f>'2a'!$Q$42:$Q$50</c:f>
              <c:numCache>
                <c:formatCode>_(* #,##0.0_);_(* \(#,##0.0\);_(* "-"??_);_(@_)</c:formatCode>
                <c:ptCount val="9"/>
                <c:pt idx="0">
                  <c:v>18095.244953916801</c:v>
                </c:pt>
                <c:pt idx="1">
                  <c:v>11179.618774679697</c:v>
                </c:pt>
                <c:pt idx="2">
                  <c:v>9987.9792120496495</c:v>
                </c:pt>
                <c:pt idx="3">
                  <c:v>6839.5050464752003</c:v>
                </c:pt>
                <c:pt idx="4">
                  <c:v>3580.2939417605076</c:v>
                </c:pt>
                <c:pt idx="5">
                  <c:v>2673.3020994887002</c:v>
                </c:pt>
                <c:pt idx="6">
                  <c:v>1528.1033679208222</c:v>
                </c:pt>
                <c:pt idx="7">
                  <c:v>541.34683347245004</c:v>
                </c:pt>
                <c:pt idx="8">
                  <c:v>3601.3413632615848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22" l="0.75000000000000022" r="0.75000000000000022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52</xdr:row>
      <xdr:rowOff>0</xdr:rowOff>
    </xdr:from>
    <xdr:to>
      <xdr:col>7</xdr:col>
      <xdr:colOff>0</xdr:colOff>
      <xdr:row>52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409575</xdr:colOff>
      <xdr:row>12</xdr:row>
      <xdr:rowOff>57150</xdr:rowOff>
    </xdr:from>
    <xdr:to>
      <xdr:col>28</xdr:col>
      <xdr:colOff>38100</xdr:colOff>
      <xdr:row>28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247650</xdr:colOff>
      <xdr:row>33</xdr:row>
      <xdr:rowOff>95250</xdr:rowOff>
    </xdr:from>
    <xdr:to>
      <xdr:col>27</xdr:col>
      <xdr:colOff>333375</xdr:colOff>
      <xdr:row>56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\2ndQ\fiq22015\7.3%20Q2%202015%20FI%20Tables_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-1"/>
      <sheetName val="1a-2"/>
      <sheetName val="1b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</sheetNames>
    <sheetDataSet>
      <sheetData sheetId="0"/>
      <sheetData sheetId="1"/>
      <sheetData sheetId="2">
        <row r="3">
          <cell r="A3" t="str">
            <v>First Quarter 2014 to Second Quarter 2015</v>
          </cell>
        </row>
        <row r="6">
          <cell r="I6" t="str">
            <v>Percent to Total Q2 2015</v>
          </cell>
          <cell r="J6" t="str">
            <v>Growth Rate
Q2 2014  -   Q2 2015</v>
          </cell>
        </row>
        <row r="8"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view="pageBreakPreview" zoomScaleNormal="65" zoomScaleSheetLayoutView="100" workbookViewId="0">
      <selection activeCell="S26" sqref="S26"/>
    </sheetView>
  </sheetViews>
  <sheetFormatPr defaultColWidth="8.85546875" defaultRowHeight="12.75"/>
  <cols>
    <col min="1" max="1" width="26.140625" style="1" customWidth="1"/>
    <col min="2" max="2" width="13.7109375" style="1" customWidth="1"/>
    <col min="3" max="3" width="13" style="1" customWidth="1"/>
    <col min="4" max="4" width="13.7109375" style="1" bestFit="1" customWidth="1"/>
    <col min="5" max="5" width="14.42578125" style="1" bestFit="1" customWidth="1"/>
    <col min="6" max="6" width="13.5703125" style="1" bestFit="1" customWidth="1"/>
    <col min="7" max="7" width="10" style="1" customWidth="1"/>
    <col min="8" max="8" width="13.5703125" style="1" bestFit="1" customWidth="1"/>
    <col min="9" max="9" width="9.42578125" style="1" customWidth="1"/>
    <col min="10" max="10" width="11.42578125" style="1" customWidth="1"/>
    <col min="11" max="12" width="8.85546875" style="1" customWidth="1"/>
    <col min="13" max="13" width="13.42578125" style="1" customWidth="1"/>
    <col min="14" max="16" width="8.85546875" style="1"/>
    <col min="17" max="17" width="9.28515625" style="1" bestFit="1" customWidth="1"/>
    <col min="18" max="16384" width="8.85546875" style="1"/>
  </cols>
  <sheetData>
    <row r="1" spans="1:18" s="14" customFormat="1" ht="14.1" customHeight="1">
      <c r="A1" s="64" t="s">
        <v>38</v>
      </c>
      <c r="B1" s="62"/>
      <c r="C1" s="62"/>
      <c r="D1" s="62"/>
      <c r="E1" s="62"/>
      <c r="F1" s="62"/>
      <c r="G1" s="62"/>
      <c r="H1" s="62"/>
      <c r="I1" s="62"/>
      <c r="J1" s="62"/>
    </row>
    <row r="2" spans="1:18" s="14" customFormat="1" ht="14.1" customHeight="1">
      <c r="A2" s="64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8" s="14" customFormat="1" ht="14.1" customHeight="1">
      <c r="A3" s="102" t="str">
        <f>'[1]1b'!A3</f>
        <v>First Quarter 2014 to Second Quarter 2015</v>
      </c>
      <c r="B3" s="62"/>
      <c r="C3" s="62"/>
      <c r="D3" s="62"/>
      <c r="E3" s="62"/>
      <c r="F3" s="62"/>
      <c r="G3" s="62"/>
      <c r="H3" s="62"/>
      <c r="I3" s="62"/>
      <c r="J3" s="62"/>
    </row>
    <row r="4" spans="1:18" s="14" customFormat="1" ht="14.1" customHeight="1">
      <c r="A4" s="63" t="s">
        <v>31</v>
      </c>
      <c r="B4" s="62"/>
      <c r="C4" s="62"/>
      <c r="D4" s="62"/>
      <c r="E4" s="62"/>
      <c r="F4" s="62"/>
      <c r="G4" s="62"/>
      <c r="H4" s="62"/>
      <c r="I4" s="62"/>
      <c r="J4" s="62"/>
    </row>
    <row r="5" spans="1:18" s="14" customFormat="1" ht="9" customHeight="1" thickBot="1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8" s="14" customFormat="1">
      <c r="A6" s="61"/>
      <c r="B6" s="60" t="s">
        <v>30</v>
      </c>
      <c r="C6" s="59"/>
      <c r="D6" s="59"/>
      <c r="E6" s="59"/>
      <c r="F6" s="59"/>
      <c r="G6" s="59"/>
      <c r="H6" s="101"/>
      <c r="I6" s="100" t="str">
        <f>'[1]1b'!I6:I8</f>
        <v>Percent to Total Q2 2015</v>
      </c>
      <c r="J6" s="99" t="str">
        <f>'[1]1b'!J6:J8</f>
        <v>Growth Rate
Q2 2014  -   Q2 2015</v>
      </c>
    </row>
    <row r="7" spans="1:18" s="14" customFormat="1">
      <c r="A7" s="56" t="s">
        <v>27</v>
      </c>
      <c r="B7" s="97">
        <v>2014</v>
      </c>
      <c r="C7" s="98"/>
      <c r="D7" s="98"/>
      <c r="E7" s="98"/>
      <c r="F7" s="96"/>
      <c r="G7" s="97">
        <v>2015</v>
      </c>
      <c r="H7" s="96"/>
      <c r="I7" s="95"/>
      <c r="J7" s="94"/>
      <c r="L7" s="14" t="s">
        <v>3</v>
      </c>
      <c r="M7" s="88">
        <f>SUM(M10:M30)</f>
        <v>36210.663261059759</v>
      </c>
    </row>
    <row r="8" spans="1:18" s="14" customFormat="1" ht="13.5" thickBot="1">
      <c r="A8" s="49"/>
      <c r="B8" s="93" t="str">
        <f>'[1]1b'!B8</f>
        <v>Q1</v>
      </c>
      <c r="C8" s="92" t="str">
        <f>'[1]1b'!C8</f>
        <v>Q2</v>
      </c>
      <c r="D8" s="92" t="str">
        <f>'[1]1b'!D8</f>
        <v>Q3</v>
      </c>
      <c r="E8" s="92" t="str">
        <f>'[1]1b'!E8</f>
        <v>Q4</v>
      </c>
      <c r="F8" s="92" t="s">
        <v>3</v>
      </c>
      <c r="G8" s="91" t="s">
        <v>37</v>
      </c>
      <c r="H8" s="91" t="s">
        <v>36</v>
      </c>
      <c r="I8" s="90"/>
      <c r="J8" s="89"/>
      <c r="L8" s="14" t="s">
        <v>4</v>
      </c>
      <c r="M8" s="88"/>
    </row>
    <row r="9" spans="1:18" s="14" customFormat="1" ht="5.0999999999999996" customHeight="1">
      <c r="A9" s="45"/>
      <c r="B9" s="44"/>
      <c r="C9" s="44"/>
      <c r="D9" s="44"/>
      <c r="E9" s="44"/>
      <c r="F9" s="44"/>
      <c r="G9" s="44"/>
      <c r="H9" s="44"/>
      <c r="I9" s="43"/>
      <c r="J9" s="42"/>
    </row>
    <row r="10" spans="1:18" s="14" customFormat="1" ht="15" customHeight="1">
      <c r="A10" s="17" t="s">
        <v>18</v>
      </c>
      <c r="B10" s="16">
        <v>1006.7978344523435</v>
      </c>
      <c r="C10" s="16">
        <v>203.04118806439996</v>
      </c>
      <c r="D10" s="16">
        <v>498.04450894649995</v>
      </c>
      <c r="E10" s="16">
        <v>741.43553674156021</v>
      </c>
      <c r="F10" s="39">
        <f>SUM(B10:E10)</f>
        <v>2449.3190682048034</v>
      </c>
      <c r="G10" s="16">
        <v>91.501744231200021</v>
      </c>
      <c r="H10" s="16">
        <v>79.007031451000003</v>
      </c>
      <c r="I10" s="6">
        <f>(H10/$H$31)*100</f>
        <v>0.21818719773620557</v>
      </c>
      <c r="J10" s="77">
        <f>IFERROR((H10/C10-1)*100,"-")</f>
        <v>-61.088175160824612</v>
      </c>
      <c r="K10" s="14">
        <f>RANK(H10,$H$10:$H$29,0)</f>
        <v>12</v>
      </c>
      <c r="L10" s="28" t="s">
        <v>17</v>
      </c>
      <c r="M10" s="16">
        <f>VLOOKUP(L10,$A$10:$H$30,8,FALSE)</f>
        <v>16954.5393578892</v>
      </c>
      <c r="N10" s="69">
        <f>M10/$M$7</f>
        <v>0.4682195196386193</v>
      </c>
      <c r="P10" s="17" t="str">
        <f>L10</f>
        <v>Netherlands</v>
      </c>
      <c r="Q10" s="16">
        <f>VLOOKUP(P10,$L$10:$M$30,2,FALSE)</f>
        <v>16954.5393578892</v>
      </c>
      <c r="R10" s="83">
        <f>Q10/$Q$19</f>
        <v>0.46821951963861941</v>
      </c>
    </row>
    <row r="11" spans="1:18" s="14" customFormat="1" ht="15" customHeight="1">
      <c r="A11" s="28" t="s">
        <v>24</v>
      </c>
      <c r="B11" s="80">
        <v>325.43300743999998</v>
      </c>
      <c r="C11" s="80">
        <v>5459.1256000000003</v>
      </c>
      <c r="D11" s="80">
        <v>117.27049357000001</v>
      </c>
      <c r="E11" s="80">
        <v>1426.4310295095502</v>
      </c>
      <c r="F11" s="79">
        <f>SUM(B11:E11)</f>
        <v>7328.2601305195503</v>
      </c>
      <c r="G11" s="78">
        <v>1518.9042834999998</v>
      </c>
      <c r="H11" s="78">
        <v>1154.3978159887004</v>
      </c>
      <c r="I11" s="32">
        <f>(H11/$H$31)*100</f>
        <v>3.1880051676107168</v>
      </c>
      <c r="J11" s="81">
        <f>IFERROR((H11/C11-1)*100,"-")</f>
        <v>-78.85379636642358</v>
      </c>
      <c r="K11" s="14">
        <f>RANK(H11,$H$10:$H$29,0)</f>
        <v>6</v>
      </c>
      <c r="L11" s="17" t="s">
        <v>15</v>
      </c>
      <c r="M11" s="16">
        <f>VLOOKUP(L11,$A$10:$H$30,8,FALSE)</f>
        <v>8387.5308716996497</v>
      </c>
      <c r="N11" s="69">
        <f>M11/$M$7</f>
        <v>0.23163151724755721</v>
      </c>
      <c r="P11" s="17" t="str">
        <f>L11</f>
        <v>Singapore</v>
      </c>
      <c r="Q11" s="16">
        <f>VLOOKUP(P11,$L$10:$M$30,2,FALSE)</f>
        <v>8387.5308716996497</v>
      </c>
      <c r="R11" s="83">
        <f>Q11/$Q$19</f>
        <v>0.23163151724755726</v>
      </c>
    </row>
    <row r="12" spans="1:18" s="14" customFormat="1" ht="15" customHeight="1">
      <c r="A12" s="17" t="s">
        <v>14</v>
      </c>
      <c r="B12" s="85">
        <v>0</v>
      </c>
      <c r="C12" s="16">
        <v>34.43773187</v>
      </c>
      <c r="D12" s="85">
        <v>135.44418893260001</v>
      </c>
      <c r="E12" s="16">
        <v>187.97593466459998</v>
      </c>
      <c r="F12" s="39">
        <f>SUM(B12:E12)</f>
        <v>357.85785546720001</v>
      </c>
      <c r="G12" s="16">
        <v>100.28692430428464</v>
      </c>
      <c r="H12" s="16">
        <v>1.8155940039999998</v>
      </c>
      <c r="I12" s="39">
        <f>(H12/$H$31)*100</f>
        <v>5.0139761067355378E-3</v>
      </c>
      <c r="J12" s="87">
        <f>IFERROR((H12/C12-1)*100,"-")</f>
        <v>-94.727893199082516</v>
      </c>
      <c r="K12" s="14">
        <f>RANK(H12,$H$10:$H$29,0)</f>
        <v>16</v>
      </c>
      <c r="L12" s="28" t="s">
        <v>21</v>
      </c>
      <c r="M12" s="16">
        <f>VLOOKUP(L12,$A$10:$H$30,8,FALSE)</f>
        <v>4026.8549928010725</v>
      </c>
      <c r="N12" s="69">
        <f>M12/$M$7</f>
        <v>0.11120633068136794</v>
      </c>
      <c r="P12" s="17" t="str">
        <f>L12</f>
        <v>Japan</v>
      </c>
      <c r="Q12" s="16">
        <f>VLOOKUP(P12,$L$10:$M$30,2,FALSE)</f>
        <v>4026.8549928010725</v>
      </c>
      <c r="R12" s="83">
        <f>Q12/$Q$19</f>
        <v>0.11120633068136795</v>
      </c>
    </row>
    <row r="13" spans="1:18" s="14" customFormat="1" ht="15" customHeight="1">
      <c r="A13" s="28" t="s">
        <v>5</v>
      </c>
      <c r="B13" s="80">
        <v>0</v>
      </c>
      <c r="C13" s="80">
        <v>9978.8152500000015</v>
      </c>
      <c r="D13" s="80">
        <v>0</v>
      </c>
      <c r="E13" s="80">
        <v>5466.0060973336003</v>
      </c>
      <c r="F13" s="79">
        <f>SUM(B13:E13)</f>
        <v>15444.821347333602</v>
      </c>
      <c r="G13" s="78">
        <v>0</v>
      </c>
      <c r="H13" s="78">
        <v>0</v>
      </c>
      <c r="I13" s="31">
        <f>(H13/$H$31)*100</f>
        <v>0</v>
      </c>
      <c r="J13" s="86">
        <v>0</v>
      </c>
      <c r="K13" s="14">
        <f>RANK(H13,$H$10:$H$29,0)</f>
        <v>20</v>
      </c>
      <c r="L13" s="14" t="s">
        <v>6</v>
      </c>
      <c r="M13" s="16">
        <f>VLOOKUP(L13,$A$10:$H$30,8,FALSE)</f>
        <v>1897.0514742189159</v>
      </c>
      <c r="N13" s="69">
        <f>M13/$M$7</f>
        <v>5.238930478964654E-2</v>
      </c>
      <c r="P13" s="17" t="str">
        <f>L13</f>
        <v>USA</v>
      </c>
      <c r="Q13" s="16">
        <f>VLOOKUP(P13,$L$10:$M$30,2,FALSE)</f>
        <v>1897.0514742189159</v>
      </c>
      <c r="R13" s="83">
        <f>Q13/$Q$19</f>
        <v>5.2389304789646547E-2</v>
      </c>
    </row>
    <row r="14" spans="1:18" s="14" customFormat="1" ht="15" customHeight="1">
      <c r="A14" s="17" t="s">
        <v>23</v>
      </c>
      <c r="B14" s="85">
        <v>9043.161498129999</v>
      </c>
      <c r="C14" s="16">
        <v>578.18840880000005</v>
      </c>
      <c r="D14" s="16">
        <v>534.5900922426481</v>
      </c>
      <c r="E14" s="16">
        <v>1320.4505617754996</v>
      </c>
      <c r="F14" s="39">
        <f>SUM(B14:E14)</f>
        <v>11476.390560948148</v>
      </c>
      <c r="G14" s="16">
        <v>337.77710491724997</v>
      </c>
      <c r="H14" s="16">
        <v>203.56972855520004</v>
      </c>
      <c r="I14" s="6">
        <f>(H14/$H$31)*100</f>
        <v>0.56218171726811461</v>
      </c>
      <c r="J14" s="77">
        <f>IFERROR((H14/C14-1)*100,"-")</f>
        <v>-64.79180048287401</v>
      </c>
      <c r="K14" s="14">
        <f>RANK(H14,$H$10:$H$29,0)</f>
        <v>11</v>
      </c>
      <c r="L14" s="14" t="s">
        <v>20</v>
      </c>
      <c r="M14" s="16">
        <f>VLOOKUP(L14,$A$10:$H$30,8,FALSE)</f>
        <v>1462.6175995051999</v>
      </c>
      <c r="N14" s="69">
        <f>M14/$M$7</f>
        <v>4.0391903041391411E-2</v>
      </c>
      <c r="P14" s="17" t="str">
        <f>L14</f>
        <v>South Korea</v>
      </c>
      <c r="Q14" s="16">
        <f>VLOOKUP(P14,$L$10:$M$30,2,FALSE)</f>
        <v>1462.6175995051999</v>
      </c>
      <c r="R14" s="83">
        <f>Q14/$Q$19</f>
        <v>4.0391903041391418E-2</v>
      </c>
    </row>
    <row r="15" spans="1:18" s="14" customFormat="1" ht="15" customHeight="1">
      <c r="A15" s="28" t="s">
        <v>10</v>
      </c>
      <c r="B15" s="78">
        <v>3.3749999999999996E-4</v>
      </c>
      <c r="C15" s="78">
        <v>771.29960070000004</v>
      </c>
      <c r="D15" s="78">
        <v>0.20321477800000001</v>
      </c>
      <c r="E15" s="78">
        <v>16.484098094350003</v>
      </c>
      <c r="F15" s="79">
        <f>SUM(B15:E15)</f>
        <v>787.98725107234998</v>
      </c>
      <c r="G15" s="78">
        <v>8.8720035337500001</v>
      </c>
      <c r="H15" s="78">
        <v>8.9060000000000006</v>
      </c>
      <c r="I15" s="31">
        <f>(H15/$H$31)*100</f>
        <v>2.4594965123373863E-2</v>
      </c>
      <c r="J15" s="81">
        <f>IFERROR((H15/C15-1)*100,"-")</f>
        <v>-98.845325475092011</v>
      </c>
      <c r="K15" s="14">
        <f>RANK(H15,$H$10:$H$29,0)</f>
        <v>15</v>
      </c>
      <c r="L15" s="14" t="s">
        <v>24</v>
      </c>
      <c r="M15" s="16">
        <f>VLOOKUP(L15,$A$10:$H$30,8,FALSE)</f>
        <v>1154.3978159887004</v>
      </c>
      <c r="N15" s="69">
        <f>M15/$M$7</f>
        <v>3.188005167610717E-2</v>
      </c>
      <c r="P15" s="17" t="str">
        <f>L15</f>
        <v>British Virgin Islands</v>
      </c>
      <c r="Q15" s="16">
        <f>VLOOKUP(P15,$L$10:$M$30,2,FALSE)</f>
        <v>1154.3978159887004</v>
      </c>
      <c r="R15" s="83">
        <f>Q15/$Q$19</f>
        <v>3.188005167610717E-2</v>
      </c>
    </row>
    <row r="16" spans="1:18" s="14" customFormat="1" ht="15" customHeight="1">
      <c r="A16" s="17" t="s">
        <v>9</v>
      </c>
      <c r="B16" s="85">
        <v>12.908402519200001</v>
      </c>
      <c r="C16" s="16">
        <v>3.5065165000000005</v>
      </c>
      <c r="D16" s="85">
        <v>0</v>
      </c>
      <c r="E16" s="16">
        <v>538.2999596052</v>
      </c>
      <c r="F16" s="39">
        <f>SUM(B16:E16)</f>
        <v>554.71487862440006</v>
      </c>
      <c r="G16" s="16">
        <v>3.3593183999999998</v>
      </c>
      <c r="H16" s="16">
        <v>1.9E-2</v>
      </c>
      <c r="I16" s="6">
        <f>(H16/$H$31)*100</f>
        <v>5.2470731792511046E-5</v>
      </c>
      <c r="J16" s="77">
        <f>IFERROR((H16/C16-1)*100,"-")</f>
        <v>-99.458151701268193</v>
      </c>
      <c r="K16" s="14">
        <f>RANK(H16,$H$10:$H$29,0)</f>
        <v>17</v>
      </c>
      <c r="L16" s="14" t="s">
        <v>11</v>
      </c>
      <c r="M16" s="16">
        <f>VLOOKUP(L16,$A$10:$H$30,8,FALSE)</f>
        <v>437.32118154224207</v>
      </c>
      <c r="N16" s="69">
        <f>M16/$M$7</f>
        <v>1.2077138117835272E-2</v>
      </c>
      <c r="P16" s="17" t="str">
        <f>L16</f>
        <v>Taiwan</v>
      </c>
      <c r="Q16" s="16">
        <f>VLOOKUP(P16,$L$10:$M$30,2,FALSE)</f>
        <v>437.32118154224207</v>
      </c>
      <c r="R16" s="83">
        <f>Q16/$Q$19</f>
        <v>1.2077138117835274E-2</v>
      </c>
    </row>
    <row r="17" spans="1:18" s="14" customFormat="1" ht="15" customHeight="1">
      <c r="A17" s="28" t="s">
        <v>12</v>
      </c>
      <c r="B17" s="78">
        <v>2622.4039999999995</v>
      </c>
      <c r="C17" s="78">
        <v>261.47998028400002</v>
      </c>
      <c r="D17" s="78">
        <v>454.42369646086354</v>
      </c>
      <c r="E17" s="78">
        <v>3506.7658908346771</v>
      </c>
      <c r="F17" s="79">
        <f>SUM(B17:E17)</f>
        <v>6845.0735675795404</v>
      </c>
      <c r="G17" s="78">
        <v>21.782867444052002</v>
      </c>
      <c r="H17" s="78">
        <v>4.4203140000000004E-4</v>
      </c>
      <c r="I17" s="31">
        <f>(H17/$H$31)*100</f>
        <v>1.2207216333299037E-6</v>
      </c>
      <c r="J17" s="81">
        <f>IFERROR((H17/C17-1)*100,"-")</f>
        <v>-99.999830950193768</v>
      </c>
      <c r="K17" s="14">
        <f>RANK(H17,$H$10:$H$29,0)</f>
        <v>19</v>
      </c>
      <c r="L17" s="14" t="s">
        <v>13</v>
      </c>
      <c r="M17" s="16">
        <f>VLOOKUP(L17,$A$10:$H$30,8,FALSE)</f>
        <v>363.55531745000002</v>
      </c>
      <c r="N17" s="69">
        <f>M17/$M$7</f>
        <v>1.0040007133505348E-2</v>
      </c>
      <c r="P17" s="17" t="str">
        <f>L17</f>
        <v>Switzerland</v>
      </c>
      <c r="Q17" s="16">
        <f>VLOOKUP(P17,$L$10:$M$30,2,FALSE)</f>
        <v>363.55531745000002</v>
      </c>
      <c r="R17" s="83">
        <f>Q17/$Q$19</f>
        <v>1.0040007133505351E-2</v>
      </c>
    </row>
    <row r="18" spans="1:18" s="14" customFormat="1" ht="15" customHeight="1">
      <c r="A18" s="17" t="s">
        <v>19</v>
      </c>
      <c r="B18" s="16">
        <v>184.65101659999999</v>
      </c>
      <c r="C18" s="85">
        <v>147.39660075</v>
      </c>
      <c r="D18" s="16">
        <v>54.373374257999998</v>
      </c>
      <c r="E18" s="16">
        <v>730.01702455999998</v>
      </c>
      <c r="F18" s="39">
        <f>SUM(B18:E18)</f>
        <v>1116.4380161680001</v>
      </c>
      <c r="G18" s="16">
        <v>6.2780171611500002</v>
      </c>
      <c r="H18" s="16">
        <v>289.26791797999999</v>
      </c>
      <c r="I18" s="6">
        <f>(H18/$H$31)*100</f>
        <v>0.79884733371087713</v>
      </c>
      <c r="J18" s="77">
        <f>IFERROR((H18/C18-1)*100,"-")</f>
        <v>96.251417270218127</v>
      </c>
      <c r="K18" s="14">
        <f>RANK(H18,$H$10:$H$29,0)</f>
        <v>10</v>
      </c>
      <c r="L18" s="14" t="s">
        <v>8</v>
      </c>
      <c r="M18" s="16">
        <f>VLOOKUP(L18,$A$10:$H$30,8,FALSE)</f>
        <v>317.25020605840001</v>
      </c>
      <c r="N18" s="69">
        <f>M18/$M$7</f>
        <v>8.7612370911627213E-3</v>
      </c>
      <c r="P18" s="34" t="s">
        <v>4</v>
      </c>
      <c r="Q18" s="33">
        <f>SUM(M18:M30)</f>
        <v>1526.7946499647705</v>
      </c>
      <c r="R18" s="83">
        <f>Q18/$Q$19</f>
        <v>4.2164227673969622E-2</v>
      </c>
    </row>
    <row r="19" spans="1:18" s="14" customFormat="1" ht="15" customHeight="1">
      <c r="A19" s="28" t="s">
        <v>22</v>
      </c>
      <c r="B19" s="78">
        <v>63.342463404100002</v>
      </c>
      <c r="C19" s="80">
        <v>5.6588090040000007E-3</v>
      </c>
      <c r="D19" s="78">
        <v>17.173367773739997</v>
      </c>
      <c r="E19" s="78">
        <v>568.32260148127489</v>
      </c>
      <c r="F19" s="79">
        <f>SUM(B19:E19)</f>
        <v>648.8440914681189</v>
      </c>
      <c r="G19" s="78">
        <v>478.24318006072639</v>
      </c>
      <c r="H19" s="78">
        <v>18.082272912179999</v>
      </c>
      <c r="I19" s="32">
        <f>(H19/$H$31)*100</f>
        <v>4.9936320640736026E-2</v>
      </c>
      <c r="J19" s="84">
        <f>IFERROR((H19/C19-1)*100,"-")</f>
        <v>319442.02552866365</v>
      </c>
      <c r="K19" s="14">
        <f>RANK(H19,$H$10:$H$29,0)</f>
        <v>14</v>
      </c>
      <c r="L19" s="14" t="s">
        <v>19</v>
      </c>
      <c r="M19" s="16">
        <f>VLOOKUP(L19,$A$10:$H$30,8,FALSE)</f>
        <v>289.26791797999999</v>
      </c>
      <c r="N19" s="69">
        <f>M19/$M$7</f>
        <v>7.9884733371087709E-3</v>
      </c>
      <c r="P19" s="14" t="s">
        <v>3</v>
      </c>
      <c r="Q19" s="33">
        <f>SUM(Q10:Q18)</f>
        <v>36210.663261059752</v>
      </c>
      <c r="R19" s="83">
        <f>Q19/$Q$19</f>
        <v>1</v>
      </c>
    </row>
    <row r="20" spans="1:18" s="14" customFormat="1" ht="15" customHeight="1">
      <c r="A20" s="17" t="s">
        <v>21</v>
      </c>
      <c r="B20" s="16">
        <v>8327.4029421793966</v>
      </c>
      <c r="C20" s="16">
        <v>2770.4364380067991</v>
      </c>
      <c r="D20" s="16">
        <v>3681.6142269910993</v>
      </c>
      <c r="E20" s="16">
        <v>20880.423841634674</v>
      </c>
      <c r="F20" s="39">
        <f>SUM(B20:E20)</f>
        <v>35659.877448811967</v>
      </c>
      <c r="G20" s="16">
        <v>7152.7637818786243</v>
      </c>
      <c r="H20" s="16">
        <v>4026.8549928010725</v>
      </c>
      <c r="I20" s="6">
        <f>(H20/$H$31)*100</f>
        <v>11.120633068136794</v>
      </c>
      <c r="J20" s="77">
        <f>IFERROR((H20/C20-1)*100,"-")</f>
        <v>45.350925130706422</v>
      </c>
      <c r="K20" s="14">
        <f>RANK(H20,$H$10:$H$29,0)</f>
        <v>3</v>
      </c>
      <c r="L20" s="14" t="s">
        <v>23</v>
      </c>
      <c r="M20" s="16">
        <f>VLOOKUP(L20,$A$10:$H$30,8,FALSE)</f>
        <v>203.56972855520004</v>
      </c>
      <c r="N20" s="69">
        <f>M20/$M$7</f>
        <v>5.6218171726811466E-3</v>
      </c>
      <c r="Q20" s="82">
        <f>Q19-H31</f>
        <v>0</v>
      </c>
    </row>
    <row r="21" spans="1:18" s="14" customFormat="1" ht="15" customHeight="1">
      <c r="A21" s="28" t="s">
        <v>20</v>
      </c>
      <c r="B21" s="78">
        <v>173.11439185989997</v>
      </c>
      <c r="C21" s="78">
        <v>1348.3667369600003</v>
      </c>
      <c r="D21" s="78">
        <v>468.34308688110002</v>
      </c>
      <c r="E21" s="78">
        <v>2165.2491678319993</v>
      </c>
      <c r="F21" s="79">
        <f>SUM(B21:E21)</f>
        <v>4155.0733835329993</v>
      </c>
      <c r="G21" s="78">
        <v>5376.8874469700004</v>
      </c>
      <c r="H21" s="78">
        <v>1462.6175995051999</v>
      </c>
      <c r="I21" s="32">
        <f>(H21/$H$31)*100</f>
        <v>4.039190304139141</v>
      </c>
      <c r="J21" s="81">
        <f>IFERROR((H21/C21-1)*100,"-")</f>
        <v>8.473278034341547</v>
      </c>
      <c r="K21" s="14">
        <f>RANK(H21,$H$10:$H$29,0)</f>
        <v>5</v>
      </c>
      <c r="L21" s="14" t="s">
        <v>18</v>
      </c>
      <c r="M21" s="16">
        <f>VLOOKUP(L21,$A$10:$H$30,8,FALSE)</f>
        <v>79.007031451000003</v>
      </c>
      <c r="N21" s="69">
        <f>M21/$M$7</f>
        <v>2.1818719773620556E-3</v>
      </c>
    </row>
    <row r="22" spans="1:18" s="14" customFormat="1" ht="15" customHeight="1">
      <c r="A22" s="17" t="s">
        <v>16</v>
      </c>
      <c r="B22" s="16">
        <v>2.7610192000000005E-3</v>
      </c>
      <c r="C22" s="16">
        <v>150.01173230399999</v>
      </c>
      <c r="D22" s="16">
        <v>52.84</v>
      </c>
      <c r="E22" s="16">
        <v>148.20796867310003</v>
      </c>
      <c r="F22" s="39">
        <f>SUM(B22:E22)</f>
        <v>351.06246199630004</v>
      </c>
      <c r="G22" s="16">
        <v>38.443169050000002</v>
      </c>
      <c r="H22" s="16">
        <v>72.334611084399995</v>
      </c>
      <c r="I22" s="6">
        <f>(H22/$H$31)*100</f>
        <v>0.19976052513290257</v>
      </c>
      <c r="J22" s="77">
        <f>IFERROR((H22/C22-1)*100,"-")</f>
        <v>-51.780697433842491</v>
      </c>
      <c r="K22" s="14">
        <f>RANK(H22,$H$10:$H$29,0)</f>
        <v>13</v>
      </c>
      <c r="L22" s="14" t="s">
        <v>16</v>
      </c>
      <c r="M22" s="16">
        <f>VLOOKUP(L22,$A$10:$H$30,8,FALSE)</f>
        <v>72.334611084399995</v>
      </c>
      <c r="N22" s="69">
        <f>M22/$M$7</f>
        <v>1.9976052513290257E-3</v>
      </c>
    </row>
    <row r="23" spans="1:18" s="14" customFormat="1" ht="15" customHeight="1">
      <c r="A23" s="28" t="s">
        <v>17</v>
      </c>
      <c r="B23" s="78">
        <v>2848.1682901458794</v>
      </c>
      <c r="C23" s="78">
        <v>2536.6828734616001</v>
      </c>
      <c r="D23" s="78">
        <v>4444.0871657965999</v>
      </c>
      <c r="E23" s="78">
        <v>22955.108518550602</v>
      </c>
      <c r="F23" s="79">
        <f>SUM(B23:E23)</f>
        <v>32784.046847954683</v>
      </c>
      <c r="G23" s="78">
        <v>1140.7055960276</v>
      </c>
      <c r="H23" s="78">
        <v>16954.5393578892</v>
      </c>
      <c r="I23" s="32">
        <f>(H23/$H$31)*100</f>
        <v>46.821951963861927</v>
      </c>
      <c r="J23" s="81">
        <f>IFERROR((H23/C23-1)*100,"-")</f>
        <v>568.37441665511585</v>
      </c>
      <c r="K23" s="14">
        <f>RANK(H23,$H$10:$H$29,0)</f>
        <v>1</v>
      </c>
      <c r="L23" s="14" t="s">
        <v>22</v>
      </c>
      <c r="M23" s="16">
        <f>VLOOKUP(L23,$A$10:$H$30,8,FALSE)</f>
        <v>18.082272912179999</v>
      </c>
      <c r="N23" s="69">
        <f>M23/$M$7</f>
        <v>4.9936320640736023E-4</v>
      </c>
      <c r="O23" s="14" t="s">
        <v>35</v>
      </c>
    </row>
    <row r="24" spans="1:18" s="14" customFormat="1" ht="15" customHeight="1">
      <c r="A24" s="17" t="s">
        <v>15</v>
      </c>
      <c r="B24" s="16">
        <v>4257.3341841921419</v>
      </c>
      <c r="C24" s="16">
        <v>7780.2529068131998</v>
      </c>
      <c r="D24" s="16">
        <v>890.93110903999991</v>
      </c>
      <c r="E24" s="16">
        <v>1016.2942106195201</v>
      </c>
      <c r="F24" s="39">
        <f>SUM(B24:E24)</f>
        <v>13944.812410664863</v>
      </c>
      <c r="G24" s="16">
        <v>1600.4483403500001</v>
      </c>
      <c r="H24" s="16">
        <v>8387.5308716996497</v>
      </c>
      <c r="I24" s="6">
        <f>(H24/$H$31)*100</f>
        <v>23.163151724755721</v>
      </c>
      <c r="J24" s="77">
        <f>IFERROR((H24/C24-1)*100,"-")</f>
        <v>7.8053756370137339</v>
      </c>
      <c r="K24" s="14">
        <f>RANK(H24,$H$10:$H$29,0)</f>
        <v>2</v>
      </c>
      <c r="L24" s="14" t="s">
        <v>10</v>
      </c>
      <c r="M24" s="16">
        <f>VLOOKUP(L24,$A$10:$H$30,8,FALSE)</f>
        <v>8.9060000000000006</v>
      </c>
      <c r="N24" s="69">
        <f>M24/$M$7</f>
        <v>2.4594965123373862E-4</v>
      </c>
    </row>
    <row r="25" spans="1:18" s="14" customFormat="1" ht="15" customHeight="1">
      <c r="A25" s="28" t="s">
        <v>13</v>
      </c>
      <c r="B25" s="78">
        <v>166.247272404</v>
      </c>
      <c r="C25" s="78">
        <v>3.7159985136000002</v>
      </c>
      <c r="D25" s="80">
        <v>179.17210733600001</v>
      </c>
      <c r="E25" s="80">
        <v>1826.154482837256</v>
      </c>
      <c r="F25" s="79">
        <f>SUM(B25:E25)</f>
        <v>2175.289861090856</v>
      </c>
      <c r="G25" s="78">
        <v>0.45</v>
      </c>
      <c r="H25" s="78">
        <v>363.55531745000002</v>
      </c>
      <c r="I25" s="31">
        <f>(H25/$H$31)*100</f>
        <v>1.0040007133505346</v>
      </c>
      <c r="J25" s="32">
        <f>IFERROR((H25/C25-1)*100,"-")</f>
        <v>9683.5162236863598</v>
      </c>
      <c r="K25" s="14">
        <f>RANK(H25,$H$10:$H$29,0)</f>
        <v>8</v>
      </c>
      <c r="L25" s="14" t="s">
        <v>14</v>
      </c>
      <c r="M25" s="16">
        <f>VLOOKUP(L25,$A$10:$H$30,8,FALSE)</f>
        <v>1.8155940039999998</v>
      </c>
      <c r="N25" s="69">
        <f>M25/$M$7</f>
        <v>5.013976106735538E-5</v>
      </c>
    </row>
    <row r="26" spans="1:18" s="14" customFormat="1" ht="15" customHeight="1">
      <c r="A26" s="17" t="s">
        <v>11</v>
      </c>
      <c r="B26" s="16">
        <v>21.202978946790001</v>
      </c>
      <c r="C26" s="16">
        <v>895.16664495199996</v>
      </c>
      <c r="D26" s="16">
        <v>395.97001347610006</v>
      </c>
      <c r="E26" s="16">
        <v>1665.0906823340999</v>
      </c>
      <c r="F26" s="39">
        <f>SUM(B26:E26)</f>
        <v>2977.4303197089903</v>
      </c>
      <c r="G26" s="16">
        <v>9.7307035337500007</v>
      </c>
      <c r="H26" s="16">
        <v>437.32118154224207</v>
      </c>
      <c r="I26" s="6">
        <f>(H26/$H$31)*100</f>
        <v>1.2077138117835273</v>
      </c>
      <c r="J26" s="77">
        <f>IFERROR((H26/C26-1)*100,"-")</f>
        <v>-51.146394472093867</v>
      </c>
      <c r="K26" s="14">
        <f>RANK(H26,$H$10:$H$29,0)</f>
        <v>7</v>
      </c>
      <c r="L26" s="14" t="s">
        <v>9</v>
      </c>
      <c r="M26" s="16">
        <f>VLOOKUP(L26,$A$10:$H$30,8,FALSE)</f>
        <v>1.9E-2</v>
      </c>
      <c r="N26" s="69">
        <f>M26/$M$7</f>
        <v>5.2470731792511043E-7</v>
      </c>
    </row>
    <row r="27" spans="1:18" s="14" customFormat="1" ht="15" customHeight="1">
      <c r="A27" s="27" t="s">
        <v>7</v>
      </c>
      <c r="B27" s="75">
        <v>237.27767414300001</v>
      </c>
      <c r="C27" s="75">
        <v>4.95E-4</v>
      </c>
      <c r="D27" s="75">
        <v>0</v>
      </c>
      <c r="E27" s="75">
        <v>9.1033000000000008</v>
      </c>
      <c r="F27" s="76">
        <f>SUM(B27:E27)</f>
        <v>246.381469143</v>
      </c>
      <c r="G27" s="75">
        <v>0</v>
      </c>
      <c r="H27" s="75">
        <v>7.4999999999999997E-3</v>
      </c>
      <c r="I27" s="25">
        <f>(H27/$H$31)*100</f>
        <v>2.0712130970728042E-5</v>
      </c>
      <c r="J27" s="74">
        <f>IFERROR((H27/C27-1)*100,"-")</f>
        <v>1415.151515151515</v>
      </c>
      <c r="K27" s="14">
        <f>RANK(H27,$H$10:$H$29,0)</f>
        <v>18</v>
      </c>
      <c r="L27" s="14" t="s">
        <v>7</v>
      </c>
      <c r="M27" s="16">
        <f>VLOOKUP(L27,$A$10:$H$30,8,FALSE)</f>
        <v>7.4999999999999997E-3</v>
      </c>
      <c r="N27" s="69">
        <f>M27/$M$7</f>
        <v>2.0712130970728043E-7</v>
      </c>
    </row>
    <row r="28" spans="1:18" s="14" customFormat="1" ht="15" customHeight="1">
      <c r="A28" s="17" t="s">
        <v>8</v>
      </c>
      <c r="B28" s="16">
        <v>1486.2229793908</v>
      </c>
      <c r="C28" s="16">
        <v>19.163109970000001</v>
      </c>
      <c r="D28" s="16">
        <v>388.78831192603104</v>
      </c>
      <c r="E28" s="16">
        <v>5173.1424547561846</v>
      </c>
      <c r="F28" s="39">
        <f>SUM(B28:E28)</f>
        <v>7067.3168560430158</v>
      </c>
      <c r="G28" s="16">
        <v>1210.8531618624222</v>
      </c>
      <c r="H28" s="16">
        <v>317.25020605840001</v>
      </c>
      <c r="I28" s="6">
        <f>(H28/$H$31)*100</f>
        <v>0.87612370911627213</v>
      </c>
      <c r="J28" s="77">
        <f>IFERROR((H28/C28-1)*100,"-")</f>
        <v>1555.5256769650528</v>
      </c>
      <c r="K28" s="14">
        <f>RANK(H28,$H$10:$H$29,0)</f>
        <v>9</v>
      </c>
      <c r="L28" s="14" t="s">
        <v>12</v>
      </c>
      <c r="M28" s="16">
        <f>VLOOKUP(L28,$A$10:$H$30,8,FALSE)</f>
        <v>4.4203140000000004E-4</v>
      </c>
      <c r="N28" s="69">
        <f>M28/$M$7</f>
        <v>1.2207216333299037E-8</v>
      </c>
    </row>
    <row r="29" spans="1:18" s="14" customFormat="1" ht="15" customHeight="1">
      <c r="A29" s="27" t="s">
        <v>6</v>
      </c>
      <c r="B29" s="75">
        <v>3415.5809567369129</v>
      </c>
      <c r="C29" s="75">
        <v>1450.0527770264082</v>
      </c>
      <c r="D29" s="75">
        <v>2809.0618230735981</v>
      </c>
      <c r="E29" s="75">
        <v>9748.2833067874435</v>
      </c>
      <c r="F29" s="76">
        <f>SUM(B29:E29)</f>
        <v>17422.978863624361</v>
      </c>
      <c r="G29" s="75">
        <v>1683.2424675415919</v>
      </c>
      <c r="H29" s="75">
        <v>1897.0514742189159</v>
      </c>
      <c r="I29" s="25">
        <f>(H29/$H$31)*100</f>
        <v>5.2389304789646545</v>
      </c>
      <c r="J29" s="74">
        <f>IFERROR((H29/C29-1)*100,"-")</f>
        <v>30.826374341295228</v>
      </c>
      <c r="K29" s="14">
        <f>RANK(H29,$H$10:$H$29,0)</f>
        <v>4</v>
      </c>
      <c r="L29" s="14" t="s">
        <v>5</v>
      </c>
      <c r="M29" s="16">
        <f>VLOOKUP(L29,$A$10:$H$30,8,FALSE)</f>
        <v>0</v>
      </c>
      <c r="N29" s="69">
        <f>M29/$M$7</f>
        <v>0</v>
      </c>
    </row>
    <row r="30" spans="1:18" s="14" customFormat="1" ht="15" customHeight="1" thickBot="1">
      <c r="A30" s="70" t="s">
        <v>4</v>
      </c>
      <c r="B30" s="72">
        <v>3222.1642719072115</v>
      </c>
      <c r="C30" s="72">
        <v>1639.3910318300041</v>
      </c>
      <c r="D30" s="72">
        <v>3208.1245012282143</v>
      </c>
      <c r="E30" s="72">
        <v>15096.362010555851</v>
      </c>
      <c r="F30" s="73">
        <f>SUM(B30:E30)</f>
        <v>23166.041815521283</v>
      </c>
      <c r="G30" s="72">
        <v>1035.5422211992591</v>
      </c>
      <c r="H30" s="72">
        <v>536.53434588819073</v>
      </c>
      <c r="I30" s="22">
        <f>(H30/$H$31)*100</f>
        <v>1.4817026189773477</v>
      </c>
      <c r="J30" s="71">
        <f>IFERROR((H30/C30-1)*100,"-")</f>
        <v>-67.27233860189699</v>
      </c>
      <c r="L30" s="70" t="s">
        <v>4</v>
      </c>
      <c r="M30" s="16">
        <f>VLOOKUP(L30,$A$10:$H$30,8,FALSE)</f>
        <v>536.53434588819073</v>
      </c>
      <c r="N30" s="69">
        <f>M30/$M$7</f>
        <v>1.4817026189773477E-2</v>
      </c>
    </row>
    <row r="31" spans="1:18" s="14" customFormat="1" ht="15" customHeight="1" thickBot="1">
      <c r="A31" s="13" t="s">
        <v>3</v>
      </c>
      <c r="B31" s="68">
        <f>SUM(B10:B30)</f>
        <v>37413.417262970877</v>
      </c>
      <c r="C31" s="68">
        <f>SUM(C10:C30)</f>
        <v>36030.537280615019</v>
      </c>
      <c r="D31" s="68">
        <f>SUM(D10:D30)</f>
        <v>18330.455282711097</v>
      </c>
      <c r="E31" s="68">
        <f>SUM(E10:E30)</f>
        <v>95185.608679181052</v>
      </c>
      <c r="F31" s="68">
        <f>SUM(F10:F30)</f>
        <v>186960.01850547807</v>
      </c>
      <c r="G31" s="68">
        <f>SUM(G10:G30)</f>
        <v>21816.072331965664</v>
      </c>
      <c r="H31" s="68">
        <f>SUM(H10:H30)</f>
        <v>36210.663261059759</v>
      </c>
      <c r="I31" s="11">
        <f>SUM(I10:I30)</f>
        <v>99.999999999999972</v>
      </c>
      <c r="J31" s="67">
        <f>IFERROR((H31/C31-1)*100,"-")</f>
        <v>0.49992587965557167</v>
      </c>
    </row>
    <row r="32" spans="1:18" s="14" customFormat="1" ht="6.75" customHeight="1">
      <c r="A32" s="8"/>
      <c r="B32" s="66"/>
      <c r="C32" s="66"/>
      <c r="D32" s="66"/>
      <c r="E32" s="66"/>
      <c r="F32" s="66"/>
      <c r="G32" s="66"/>
      <c r="H32" s="66"/>
      <c r="I32" s="6"/>
      <c r="J32" s="6"/>
    </row>
    <row r="33" spans="1:18" s="14" customFormat="1" ht="14.1" customHeight="1">
      <c r="A33" s="64" t="s">
        <v>34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8" s="14" customFormat="1" ht="14.1" customHeight="1">
      <c r="A34" s="64" t="s">
        <v>33</v>
      </c>
      <c r="B34" s="62"/>
      <c r="C34" s="62"/>
      <c r="D34" s="62"/>
      <c r="E34" s="62"/>
      <c r="F34" s="62"/>
      <c r="G34" s="62"/>
      <c r="H34" s="65"/>
      <c r="I34" s="62"/>
      <c r="J34" s="62"/>
    </row>
    <row r="35" spans="1:18" s="14" customFormat="1" ht="14.1" customHeight="1">
      <c r="A35" s="64" t="s">
        <v>32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8" s="14" customFormat="1" ht="14.1" customHeight="1">
      <c r="A36" s="63" t="s">
        <v>31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8" ht="13.5" thickBot="1">
      <c r="B37" s="17"/>
      <c r="C37" s="17"/>
      <c r="D37" s="17"/>
      <c r="E37" s="17"/>
      <c r="G37" s="17"/>
      <c r="H37" s="17"/>
    </row>
    <row r="38" spans="1:18">
      <c r="A38" s="61"/>
      <c r="B38" s="60" t="s">
        <v>30</v>
      </c>
      <c r="C38" s="59"/>
      <c r="D38" s="58" t="s">
        <v>29</v>
      </c>
      <c r="E38" s="57" t="s">
        <v>28</v>
      </c>
    </row>
    <row r="39" spans="1:18">
      <c r="A39" s="56" t="s">
        <v>27</v>
      </c>
      <c r="B39" s="55" t="s">
        <v>26</v>
      </c>
      <c r="C39" s="55" t="s">
        <v>25</v>
      </c>
      <c r="D39" s="54"/>
      <c r="E39" s="53"/>
      <c r="K39" s="14"/>
      <c r="L39" s="14" t="s">
        <v>3</v>
      </c>
      <c r="M39" s="52">
        <f>SUM(M42:M62)</f>
        <v>58026.735593025413</v>
      </c>
      <c r="N39" s="14"/>
      <c r="O39" s="14"/>
      <c r="P39" s="51"/>
      <c r="Q39" s="50"/>
      <c r="R39" s="14"/>
    </row>
    <row r="40" spans="1:18" ht="13.5" thickBot="1">
      <c r="A40" s="49"/>
      <c r="B40" s="48"/>
      <c r="C40" s="48"/>
      <c r="D40" s="47"/>
      <c r="E40" s="46"/>
      <c r="K40" s="14"/>
      <c r="L40" s="14"/>
      <c r="M40" s="14"/>
      <c r="N40" s="14"/>
      <c r="O40" s="14"/>
      <c r="P40" s="41"/>
      <c r="Q40" s="40"/>
      <c r="R40" s="14"/>
    </row>
    <row r="41" spans="1:18">
      <c r="A41" s="45"/>
      <c r="B41" s="44"/>
      <c r="C41" s="44"/>
      <c r="D41" s="43"/>
      <c r="E41" s="42"/>
      <c r="K41" s="14"/>
      <c r="L41" s="14"/>
      <c r="M41" s="14"/>
      <c r="N41" s="14"/>
      <c r="O41" s="14"/>
      <c r="P41" s="41"/>
      <c r="Q41" s="40"/>
      <c r="R41" s="14"/>
    </row>
    <row r="42" spans="1:18">
      <c r="A42" s="17" t="s">
        <v>18</v>
      </c>
      <c r="B42" s="23">
        <f>SUM(B10:C10)</f>
        <v>1209.8390225167434</v>
      </c>
      <c r="C42" s="23">
        <f>SUM(G10:H10)</f>
        <v>170.50877568220002</v>
      </c>
      <c r="D42" s="6">
        <f>(C42/$C$63)*100</f>
        <v>0.29384519728642899</v>
      </c>
      <c r="E42" s="21">
        <f>IFERROR((C42/B42-1)*100,"-")</f>
        <v>-85.906490656293883</v>
      </c>
      <c r="K42" s="14">
        <f>RANK(C42,$C$42:$C$61,0)</f>
        <v>13</v>
      </c>
      <c r="L42" s="17" t="s">
        <v>17</v>
      </c>
      <c r="M42" s="16">
        <f>VLOOKUP(L42,$A$42:$C$62,3,FALSE)</f>
        <v>18095.244953916801</v>
      </c>
      <c r="N42" s="15">
        <f>(M42/$M$39)*100</f>
        <v>31.184323517402518</v>
      </c>
      <c r="O42" s="14"/>
      <c r="P42" s="27" t="str">
        <f>L42</f>
        <v>Netherlands</v>
      </c>
      <c r="Q42" s="16">
        <f>M42</f>
        <v>18095.244953916801</v>
      </c>
      <c r="R42" s="15">
        <f>(Q42/$M$39)*100</f>
        <v>31.184323517402518</v>
      </c>
    </row>
    <row r="43" spans="1:18">
      <c r="A43" s="28" t="s">
        <v>24</v>
      </c>
      <c r="B43" s="38">
        <f>SUM(B11:C11)</f>
        <v>5784.5586074399998</v>
      </c>
      <c r="C43" s="30">
        <f>SUM(G11:H11)</f>
        <v>2673.3020994887002</v>
      </c>
      <c r="D43" s="32">
        <f>(C43/$C$63)*100</f>
        <v>4.6070179067767869</v>
      </c>
      <c r="E43" s="29">
        <f>IFERROR((C43/B43-1)*100,"-")</f>
        <v>-53.785547335446736</v>
      </c>
      <c r="K43" s="14">
        <f>RANK(C43,$C$42:$C$61,0)</f>
        <v>6</v>
      </c>
      <c r="L43" s="28" t="s">
        <v>21</v>
      </c>
      <c r="M43" s="16">
        <f>VLOOKUP(L43,$A$42:$C$62,3,FALSE)</f>
        <v>11179.618774679697</v>
      </c>
      <c r="N43" s="15">
        <f>(M43/$M$39)*100</f>
        <v>19.26632380819893</v>
      </c>
      <c r="O43" s="14"/>
      <c r="P43" s="27" t="str">
        <f>L43</f>
        <v>Japan</v>
      </c>
      <c r="Q43" s="16">
        <f>M43</f>
        <v>11179.618774679697</v>
      </c>
      <c r="R43" s="15">
        <f>(Q43/$M$39)*100</f>
        <v>19.26632380819893</v>
      </c>
    </row>
    <row r="44" spans="1:18">
      <c r="A44" s="17" t="s">
        <v>14</v>
      </c>
      <c r="B44" s="37">
        <f>SUM(B12:C12)</f>
        <v>34.43773187</v>
      </c>
      <c r="C44" s="23">
        <f>SUM(G12:H12)</f>
        <v>102.10251830828464</v>
      </c>
      <c r="D44" s="39">
        <f>(C44/$C$63)*100</f>
        <v>0.17595771546479511</v>
      </c>
      <c r="E44" s="21">
        <f>IFERROR((C44/B44-1)*100,"-")</f>
        <v>196.48444529887863</v>
      </c>
      <c r="K44" s="14">
        <f>RANK(C44,$C$42:$C$61,0)</f>
        <v>15</v>
      </c>
      <c r="L44" s="28" t="s">
        <v>15</v>
      </c>
      <c r="M44" s="16">
        <f>VLOOKUP(L44,$A$42:$C$62,3,FALSE)</f>
        <v>9987.9792120496495</v>
      </c>
      <c r="N44" s="15">
        <f>(M44/$M$39)*100</f>
        <v>17.212719464525875</v>
      </c>
      <c r="O44" s="14"/>
      <c r="P44" s="27" t="str">
        <f>L44</f>
        <v>Singapore</v>
      </c>
      <c r="Q44" s="16">
        <f>M44</f>
        <v>9987.9792120496495</v>
      </c>
      <c r="R44" s="15">
        <f>(Q44/$M$39)*100</f>
        <v>17.212719464525875</v>
      </c>
    </row>
    <row r="45" spans="1:18">
      <c r="A45" s="28" t="s">
        <v>5</v>
      </c>
      <c r="B45" s="38">
        <f>SUM(B13:C13)</f>
        <v>9978.8152500000015</v>
      </c>
      <c r="C45" s="30">
        <f>SUM(G13:H13)</f>
        <v>0</v>
      </c>
      <c r="D45" s="31">
        <f>(C45/$C$63)*100</f>
        <v>0</v>
      </c>
      <c r="E45" s="29">
        <f>IFERROR((C45/B45-1)*100,"-")</f>
        <v>-100</v>
      </c>
      <c r="K45" s="14">
        <f>RANK(C45,$C$42:$C$61,0)</f>
        <v>20</v>
      </c>
      <c r="L45" s="17" t="s">
        <v>20</v>
      </c>
      <c r="M45" s="16">
        <f>VLOOKUP(L45,$A$42:$C$62,3,FALSE)</f>
        <v>6839.5050464752003</v>
      </c>
      <c r="N45" s="15">
        <f>(M45/$M$39)*100</f>
        <v>11.786816846711057</v>
      </c>
      <c r="O45" s="14"/>
      <c r="P45" s="27" t="str">
        <f>L45</f>
        <v>South Korea</v>
      </c>
      <c r="Q45" s="16">
        <f>M45</f>
        <v>6839.5050464752003</v>
      </c>
      <c r="R45" s="15">
        <f>(Q45/$M$39)*100</f>
        <v>11.786816846711057</v>
      </c>
    </row>
    <row r="46" spans="1:18">
      <c r="A46" s="17" t="s">
        <v>23</v>
      </c>
      <c r="B46" s="37">
        <f>SUM(B14:C14)</f>
        <v>9621.3499069299996</v>
      </c>
      <c r="C46" s="23">
        <f>SUM(G14:H14)</f>
        <v>541.34683347245004</v>
      </c>
      <c r="D46" s="6">
        <f>(C46/$C$63)*100</f>
        <v>0.9329265690029922</v>
      </c>
      <c r="E46" s="21">
        <f>IFERROR((C46/B46-1)*100,"-")</f>
        <v>-94.373483568220166</v>
      </c>
      <c r="K46" s="14">
        <f>RANK(C46,$C$42:$C$61,0)</f>
        <v>8</v>
      </c>
      <c r="L46" s="28" t="s">
        <v>6</v>
      </c>
      <c r="M46" s="16">
        <f>VLOOKUP(L46,$A$42:$C$62,3,FALSE)</f>
        <v>3580.2939417605076</v>
      </c>
      <c r="N46" s="15">
        <f>(M46/$M$39)*100</f>
        <v>6.1700764400588559</v>
      </c>
      <c r="O46" s="14"/>
      <c r="P46" s="27" t="str">
        <f>L46</f>
        <v>USA</v>
      </c>
      <c r="Q46" s="16">
        <f>M46</f>
        <v>3580.2939417605076</v>
      </c>
      <c r="R46" s="15">
        <f>(Q46/$M$39)*100</f>
        <v>6.1700764400588559</v>
      </c>
    </row>
    <row r="47" spans="1:18">
      <c r="A47" s="28" t="s">
        <v>10</v>
      </c>
      <c r="B47" s="30">
        <f>SUM(B15:C15)</f>
        <v>771.29993820000004</v>
      </c>
      <c r="C47" s="30">
        <f>SUM(G15:H15)</f>
        <v>17.778003533750002</v>
      </c>
      <c r="D47" s="31">
        <f>(C47/$C$63)*100</f>
        <v>3.0637607564963296E-2</v>
      </c>
      <c r="E47" s="29">
        <f>IFERROR((C47/B47-1)*100,"-")</f>
        <v>-97.695059644988575</v>
      </c>
      <c r="K47" s="14">
        <f>RANK(C47,$C$42:$C$61,0)</f>
        <v>17</v>
      </c>
      <c r="L47" s="28" t="s">
        <v>24</v>
      </c>
      <c r="M47" s="16">
        <f>VLOOKUP(L47,$A$42:$C$62,3,FALSE)</f>
        <v>2673.3020994887002</v>
      </c>
      <c r="N47" s="15">
        <f>(M47/$M$39)*100</f>
        <v>4.6070179067767869</v>
      </c>
      <c r="O47" s="14"/>
      <c r="P47" s="27" t="str">
        <f>L47</f>
        <v>British Virgin Islands</v>
      </c>
      <c r="Q47" s="16">
        <f>M47</f>
        <v>2673.3020994887002</v>
      </c>
      <c r="R47" s="15">
        <f>(Q47/$M$39)*100</f>
        <v>4.6070179067767869</v>
      </c>
    </row>
    <row r="48" spans="1:18">
      <c r="A48" s="17" t="s">
        <v>9</v>
      </c>
      <c r="B48" s="37">
        <f>SUM(B16:C16)</f>
        <v>16.414919019200003</v>
      </c>
      <c r="C48" s="23">
        <f>SUM(G16:H16)</f>
        <v>3.3783183999999999</v>
      </c>
      <c r="D48" s="6">
        <f>(C48/$C$63)*100</f>
        <v>5.8220031946895536E-3</v>
      </c>
      <c r="E48" s="21">
        <f>IFERROR((C48/B48-1)*100,"-")</f>
        <v>-79.419219820405516</v>
      </c>
      <c r="K48" s="14">
        <f>RANK(C48,$C$42:$C$61,0)</f>
        <v>18</v>
      </c>
      <c r="L48" s="27" t="s">
        <v>8</v>
      </c>
      <c r="M48" s="16">
        <f>VLOOKUP(L48,$A$42:$C$62,3,FALSE)</f>
        <v>1528.1033679208222</v>
      </c>
      <c r="N48" s="15">
        <f>(M48/$M$39)*100</f>
        <v>2.6334470693617549</v>
      </c>
      <c r="O48" s="14"/>
      <c r="P48" s="27" t="str">
        <f>L48</f>
        <v>UK</v>
      </c>
      <c r="Q48" s="16">
        <f>M48</f>
        <v>1528.1033679208222</v>
      </c>
      <c r="R48" s="15">
        <f>(Q48/$M$39)*100</f>
        <v>2.6334470693617549</v>
      </c>
    </row>
    <row r="49" spans="1:18">
      <c r="A49" s="28" t="s">
        <v>12</v>
      </c>
      <c r="B49" s="30">
        <f>SUM(B17:C17)</f>
        <v>2883.8839802839993</v>
      </c>
      <c r="C49" s="30">
        <f>SUM(G17:H17)</f>
        <v>21.783309475452</v>
      </c>
      <c r="D49" s="31">
        <f>(C49/$C$63)*100</f>
        <v>3.7540125690045313E-2</v>
      </c>
      <c r="E49" s="29">
        <f>IFERROR((C49/B49-1)*100,"-")</f>
        <v>-99.244653750831304</v>
      </c>
      <c r="K49" s="14">
        <f>RANK(C49,$C$42:$C$61,0)</f>
        <v>16</v>
      </c>
      <c r="L49" s="28" t="s">
        <v>23</v>
      </c>
      <c r="M49" s="16">
        <f>VLOOKUP(L49,$A$42:$C$62,3,FALSE)</f>
        <v>541.34683347245004</v>
      </c>
      <c r="N49" s="15">
        <f>(M49/$M$39)*100</f>
        <v>0.9329265690029922</v>
      </c>
      <c r="O49" s="14"/>
      <c r="P49" s="27" t="str">
        <f>L49</f>
        <v>China (PROC)</v>
      </c>
      <c r="Q49" s="16">
        <f>M49</f>
        <v>541.34683347245004</v>
      </c>
      <c r="R49" s="15">
        <f>(Q49/$M$39)*100</f>
        <v>0.9329265690029922</v>
      </c>
    </row>
    <row r="50" spans="1:18">
      <c r="A50" s="17" t="s">
        <v>19</v>
      </c>
      <c r="B50" s="23">
        <f>SUM(B18:C18)</f>
        <v>332.04761735</v>
      </c>
      <c r="C50" s="23">
        <f>SUM(G18:H18)</f>
        <v>295.54593514114998</v>
      </c>
      <c r="D50" s="6">
        <f>(C50/$C$63)*100</f>
        <v>0.50932717844750419</v>
      </c>
      <c r="E50" s="21">
        <f>IFERROR((C50/B50-1)*100,"-")</f>
        <v>-10.992905927216711</v>
      </c>
      <c r="K50" s="14">
        <f>RANK(C50,$C$42:$C$61,0)</f>
        <v>12</v>
      </c>
      <c r="L50" s="17" t="s">
        <v>22</v>
      </c>
      <c r="M50" s="16">
        <f>VLOOKUP(L50,$A$42:$C$62,3,FALSE)</f>
        <v>496.32545297290636</v>
      </c>
      <c r="N50" s="15">
        <f>(M50/$M$39)*100</f>
        <v>0.8553392637040963</v>
      </c>
      <c r="O50" s="14"/>
      <c r="P50" s="34" t="s">
        <v>4</v>
      </c>
      <c r="Q50" s="15">
        <f>SUM(M50:M62)</f>
        <v>3601.3413632615848</v>
      </c>
      <c r="R50" s="15">
        <f>(Q50/$M$39)*100</f>
        <v>6.2063483779612305</v>
      </c>
    </row>
    <row r="51" spans="1:18">
      <c r="A51" s="28" t="s">
        <v>22</v>
      </c>
      <c r="B51" s="30">
        <f>SUM(B19:C19)</f>
        <v>63.348122213103998</v>
      </c>
      <c r="C51" s="30">
        <f>SUM(G19:H19)</f>
        <v>496.32545297290636</v>
      </c>
      <c r="D51" s="32">
        <f>(C51/$C$63)*100</f>
        <v>0.8553392637040963</v>
      </c>
      <c r="E51" s="29">
        <f>IFERROR((C51/B51-1)*100,"-")</f>
        <v>683.48881645340703</v>
      </c>
      <c r="K51" s="14">
        <f>RANK(C51,$C$42:$C$61,0)</f>
        <v>9</v>
      </c>
      <c r="L51" s="28" t="s">
        <v>11</v>
      </c>
      <c r="M51" s="16">
        <f>VLOOKUP(L51,$A$42:$C$62,3,FALSE)</f>
        <v>447.05188507599206</v>
      </c>
      <c r="N51" s="15">
        <f>(M51/$M$39)*100</f>
        <v>0.77042397871805479</v>
      </c>
      <c r="O51" s="14"/>
      <c r="P51" s="34" t="s">
        <v>3</v>
      </c>
      <c r="Q51" s="36">
        <f>SUM(Q42:Q50)</f>
        <v>58026.735593025413</v>
      </c>
      <c r="R51" s="15">
        <f>(Q51/$M$39)*100</f>
        <v>100</v>
      </c>
    </row>
    <row r="52" spans="1:18">
      <c r="A52" s="17" t="s">
        <v>21</v>
      </c>
      <c r="B52" s="23">
        <f>SUM(B20:C20)</f>
        <v>11097.839380186197</v>
      </c>
      <c r="C52" s="23">
        <f>SUM(G20:H20)</f>
        <v>11179.618774679697</v>
      </c>
      <c r="D52" s="6">
        <f>(C52/$C$63)*100</f>
        <v>19.26632380819893</v>
      </c>
      <c r="E52" s="21">
        <f>IFERROR((C52/B52-1)*100,"-")</f>
        <v>0.73689473862368349</v>
      </c>
      <c r="F52" s="35"/>
      <c r="G52" s="35"/>
      <c r="H52" s="35"/>
      <c r="I52" s="35"/>
      <c r="K52" s="14">
        <f>RANK(C52,$C$42:$C$61,0)</f>
        <v>2</v>
      </c>
      <c r="L52" s="17" t="s">
        <v>13</v>
      </c>
      <c r="M52" s="16">
        <f>VLOOKUP(L52,$A$42:$C$62,3,FALSE)</f>
        <v>364.00531745000001</v>
      </c>
      <c r="N52" s="15">
        <f>(M52/$M$39)*100</f>
        <v>0.62730621278263332</v>
      </c>
      <c r="O52" s="14"/>
      <c r="P52" s="34"/>
      <c r="Q52" s="33"/>
      <c r="R52" s="15"/>
    </row>
    <row r="53" spans="1:18">
      <c r="A53" s="28" t="s">
        <v>20</v>
      </c>
      <c r="B53" s="30">
        <f>SUM(B21:C21)</f>
        <v>1521.4811288199003</v>
      </c>
      <c r="C53" s="30">
        <f>SUM(G21:H21)</f>
        <v>6839.5050464752003</v>
      </c>
      <c r="D53" s="32">
        <f>(C53/$C$63)*100</f>
        <v>11.786816846711057</v>
      </c>
      <c r="E53" s="29">
        <f>IFERROR((C53/B53-1)*100,"-")</f>
        <v>349.52940374489526</v>
      </c>
      <c r="K53" s="14">
        <f>RANK(C53,$C$42:$C$61,0)</f>
        <v>4</v>
      </c>
      <c r="L53" s="17" t="s">
        <v>19</v>
      </c>
      <c r="M53" s="16">
        <f>VLOOKUP(L53,$A$42:$C$62,3,FALSE)</f>
        <v>295.54593514114998</v>
      </c>
      <c r="N53" s="15">
        <f>(M53/$M$39)*100</f>
        <v>0.50932717844750419</v>
      </c>
      <c r="O53" s="14"/>
      <c r="P53" s="14"/>
      <c r="Q53" s="14"/>
      <c r="R53" s="14"/>
    </row>
    <row r="54" spans="1:18">
      <c r="A54" s="17" t="s">
        <v>16</v>
      </c>
      <c r="B54" s="23">
        <f>SUM(B22:C22)</f>
        <v>150.01449332319999</v>
      </c>
      <c r="C54" s="23">
        <f>SUM(G22:H22)</f>
        <v>110.77778013439999</v>
      </c>
      <c r="D54" s="6">
        <f>(C54/$C$63)*100</f>
        <v>0.19090817190087642</v>
      </c>
      <c r="E54" s="21">
        <f>IFERROR((C54/B54-1)*100,"-")</f>
        <v>-26.155281612867988</v>
      </c>
      <c r="K54" s="14">
        <f>RANK(C54,$C$42:$C$61,0)</f>
        <v>14</v>
      </c>
      <c r="L54" s="28" t="s">
        <v>18</v>
      </c>
      <c r="M54" s="16">
        <f>VLOOKUP(L54,$A$42:$C$62,3,FALSE)</f>
        <v>170.50877568220002</v>
      </c>
      <c r="N54" s="15">
        <f>(M54/$M$39)*100</f>
        <v>0.29384519728642899</v>
      </c>
      <c r="O54" s="14"/>
      <c r="P54" s="14"/>
      <c r="Q54" s="14"/>
      <c r="R54" s="14"/>
    </row>
    <row r="55" spans="1:18">
      <c r="A55" s="28" t="s">
        <v>17</v>
      </c>
      <c r="B55" s="30">
        <f>SUM(B23:C23)</f>
        <v>5384.85116360748</v>
      </c>
      <c r="C55" s="30">
        <f>SUM(G23:H23)</f>
        <v>18095.244953916801</v>
      </c>
      <c r="D55" s="32">
        <f>(C55/$C$63)*100</f>
        <v>31.184323517402518</v>
      </c>
      <c r="E55" s="29">
        <f>IFERROR((C55/B55-1)*100,"-")</f>
        <v>236.03983479079545</v>
      </c>
      <c r="K55" s="14">
        <f>RANK(C55,$C$42:$C$61,0)</f>
        <v>1</v>
      </c>
      <c r="L55" s="17" t="s">
        <v>16</v>
      </c>
      <c r="M55" s="16">
        <f>VLOOKUP(L55,$A$42:$C$62,3,FALSE)</f>
        <v>110.77778013439999</v>
      </c>
      <c r="N55" s="15">
        <f>(M55/$M$39)*100</f>
        <v>0.19090817190087642</v>
      </c>
      <c r="O55" s="14"/>
      <c r="P55" s="14"/>
      <c r="Q55" s="14"/>
      <c r="R55" s="14"/>
    </row>
    <row r="56" spans="1:18">
      <c r="A56" s="17" t="s">
        <v>15</v>
      </c>
      <c r="B56" s="23">
        <f>SUM(B24:C24)</f>
        <v>12037.587091005342</v>
      </c>
      <c r="C56" s="23">
        <f>SUM(G24:H24)</f>
        <v>9987.9792120496495</v>
      </c>
      <c r="D56" s="6">
        <f>(C56/$C$63)*100</f>
        <v>17.212719464525875</v>
      </c>
      <c r="E56" s="21">
        <f>IFERROR((C56/B56-1)*100,"-")</f>
        <v>-17.026733542698015</v>
      </c>
      <c r="K56" s="14">
        <f>RANK(C56,$C$42:$C$61,0)</f>
        <v>3</v>
      </c>
      <c r="L56" s="28" t="s">
        <v>14</v>
      </c>
      <c r="M56" s="16">
        <f>VLOOKUP(L56,$A$42:$C$62,3,FALSE)</f>
        <v>102.10251830828464</v>
      </c>
      <c r="N56" s="15">
        <f>(M56/$M$39)*100</f>
        <v>0.17595771546479511</v>
      </c>
      <c r="O56" s="14"/>
      <c r="P56" s="14"/>
      <c r="Q56" s="14"/>
      <c r="R56" s="14"/>
    </row>
    <row r="57" spans="1:18">
      <c r="A57" s="28" t="s">
        <v>13</v>
      </c>
      <c r="B57" s="30">
        <f>SUM(B25:C25)</f>
        <v>169.9632709176</v>
      </c>
      <c r="C57" s="30">
        <f>SUM(G25:H25)</f>
        <v>364.00531745000001</v>
      </c>
      <c r="D57" s="31">
        <f>(C57/$C$63)*100</f>
        <v>0.62730621278263332</v>
      </c>
      <c r="E57" s="29">
        <f>IFERROR((C57/B57-1)*100,"-")</f>
        <v>114.16704649469453</v>
      </c>
      <c r="K57" s="14">
        <f>RANK(C57,$C$42:$C$61,0)</f>
        <v>11</v>
      </c>
      <c r="L57" s="28" t="s">
        <v>12</v>
      </c>
      <c r="M57" s="16">
        <f>VLOOKUP(L57,$A$42:$C$62,3,FALSE)</f>
        <v>21.783309475452</v>
      </c>
      <c r="N57" s="15">
        <f>(M57/$M$39)*100</f>
        <v>3.7540125690045313E-2</v>
      </c>
      <c r="O57" s="14"/>
      <c r="P57" s="14"/>
      <c r="Q57" s="14"/>
      <c r="R57" s="14"/>
    </row>
    <row r="58" spans="1:18">
      <c r="A58" s="17" t="s">
        <v>11</v>
      </c>
      <c r="B58" s="23">
        <f>SUM(B26:C26)</f>
        <v>916.36962389879</v>
      </c>
      <c r="C58" s="23">
        <f>SUM(G26:H26)</f>
        <v>447.05188507599206</v>
      </c>
      <c r="D58" s="6">
        <f>(C58/$C$63)*100</f>
        <v>0.77042397871805479</v>
      </c>
      <c r="E58" s="21">
        <f>IFERROR((C58/B58-1)*100,"-")</f>
        <v>-51.214894796058033</v>
      </c>
      <c r="K58" s="14">
        <f>RANK(C58,$C$42:$C$61,0)</f>
        <v>10</v>
      </c>
      <c r="L58" s="17" t="s">
        <v>10</v>
      </c>
      <c r="M58" s="16">
        <f>VLOOKUP(L58,$A$42:$C$62,3,FALSE)</f>
        <v>17.778003533750002</v>
      </c>
      <c r="N58" s="15">
        <f>(M58/$M$39)*100</f>
        <v>3.0637607564963296E-2</v>
      </c>
      <c r="O58" s="14"/>
      <c r="P58" s="14"/>
      <c r="Q58" s="14"/>
      <c r="R58" s="14"/>
    </row>
    <row r="59" spans="1:18">
      <c r="A59" s="28" t="s">
        <v>7</v>
      </c>
      <c r="B59" s="30">
        <f>SUM(B27:C27)</f>
        <v>237.27816914300001</v>
      </c>
      <c r="C59" s="30">
        <f>SUM(G27:H27)</f>
        <v>7.4999999999999997E-3</v>
      </c>
      <c r="D59" s="25">
        <f>(C59/$C$63)*100</f>
        <v>1.2925076558850003E-5</v>
      </c>
      <c r="E59" s="29">
        <f>IFERROR((C59/B59-1)*100,"-")</f>
        <v>-99.996839152954067</v>
      </c>
      <c r="K59" s="14">
        <f>RANK(C59,$C$42:$C$61,0)</f>
        <v>19</v>
      </c>
      <c r="L59" s="28" t="s">
        <v>9</v>
      </c>
      <c r="M59" s="16">
        <f>VLOOKUP(L59,$A$42:$C$62,3,FALSE)</f>
        <v>3.3783183999999999</v>
      </c>
      <c r="N59" s="15">
        <f>(M59/$M$39)*100</f>
        <v>5.8220031946895536E-3</v>
      </c>
      <c r="O59" s="14"/>
      <c r="P59" s="14"/>
      <c r="Q59" s="14"/>
      <c r="R59" s="14"/>
    </row>
    <row r="60" spans="1:18">
      <c r="A60" s="17" t="s">
        <v>8</v>
      </c>
      <c r="B60" s="23">
        <f>SUM(B28:C28)</f>
        <v>1505.3860893608</v>
      </c>
      <c r="C60" s="23">
        <f>SUM(G28:H28)</f>
        <v>1528.1033679208222</v>
      </c>
      <c r="D60" s="6">
        <f>(C60/$C$63)*100</f>
        <v>2.6334470693617549</v>
      </c>
      <c r="E60" s="21">
        <f>IFERROR((C60/B60-1)*100,"-")</f>
        <v>1.5090665923230384</v>
      </c>
      <c r="K60" s="14">
        <f>RANK(C60,$C$42:$C$61,0)</f>
        <v>7</v>
      </c>
      <c r="L60" s="17" t="s">
        <v>7</v>
      </c>
      <c r="M60" s="16">
        <f>VLOOKUP(L60,$A$42:$C$62,3,FALSE)</f>
        <v>7.4999999999999997E-3</v>
      </c>
      <c r="N60" s="15">
        <f>(M60/$M$39)*100</f>
        <v>1.2925076558850003E-5</v>
      </c>
      <c r="O60" s="14"/>
      <c r="P60" s="14"/>
      <c r="Q60" s="14"/>
      <c r="R60" s="14"/>
    </row>
    <row r="61" spans="1:18">
      <c r="A61" s="27" t="s">
        <v>6</v>
      </c>
      <c r="B61" s="26">
        <f>SUM(B29:C29)</f>
        <v>4865.6337337633213</v>
      </c>
      <c r="C61" s="26">
        <f>SUM(G29:H29)</f>
        <v>3580.2939417605076</v>
      </c>
      <c r="D61" s="25">
        <f>(C61/$C$63)*100</f>
        <v>6.1700764400588559</v>
      </c>
      <c r="E61" s="24">
        <f>IFERROR((C61/B61-1)*100,"-")</f>
        <v>-26.416698467943831</v>
      </c>
      <c r="K61" s="14">
        <f>RANK(C61,$C$42:$C$61,0)</f>
        <v>5</v>
      </c>
      <c r="L61" s="17" t="s">
        <v>5</v>
      </c>
      <c r="M61" s="16">
        <f>VLOOKUP(L61,$A$42:$C$62,3,FALSE)</f>
        <v>0</v>
      </c>
      <c r="N61" s="15">
        <f>(M61/$M$39)*100</f>
        <v>0</v>
      </c>
      <c r="O61" s="14"/>
      <c r="P61" s="14"/>
      <c r="Q61" s="14"/>
      <c r="R61" s="14"/>
    </row>
    <row r="62" spans="1:18" ht="13.5" thickBot="1">
      <c r="A62" s="17" t="s">
        <v>4</v>
      </c>
      <c r="B62" s="23">
        <f>SUM(B30:C30)</f>
        <v>4861.5553037372156</v>
      </c>
      <c r="C62" s="23">
        <f>SUM(G30:H30)</f>
        <v>1572.0765670874498</v>
      </c>
      <c r="D62" s="22">
        <f>(C62/$C$63)*100</f>
        <v>2.7092279981305847</v>
      </c>
      <c r="E62" s="21">
        <f>IFERROR((C62/B62-1)*100,"-")</f>
        <v>-67.663094033324072</v>
      </c>
      <c r="F62" s="20"/>
      <c r="G62" s="19"/>
      <c r="H62" s="19"/>
      <c r="I62" s="18"/>
      <c r="J62" s="18"/>
      <c r="K62" s="14"/>
      <c r="L62" s="17" t="s">
        <v>4</v>
      </c>
      <c r="M62" s="16">
        <f>VLOOKUP(L62,$A$42:$C$62,3,FALSE)</f>
        <v>1572.0765670874498</v>
      </c>
      <c r="N62" s="15">
        <f>(M62/$M$39)*100</f>
        <v>2.7092279981305847</v>
      </c>
      <c r="O62" s="14"/>
      <c r="P62" s="14"/>
      <c r="Q62" s="14"/>
      <c r="R62" s="14"/>
    </row>
    <row r="63" spans="1:18" ht="13.5" thickBot="1">
      <c r="A63" s="13" t="s">
        <v>3</v>
      </c>
      <c r="B63" s="12">
        <f>SUM(B42:B62)</f>
        <v>73443.954543585889</v>
      </c>
      <c r="C63" s="12">
        <f>SUM(C42:C62)</f>
        <v>58026.735593025413</v>
      </c>
      <c r="D63" s="11">
        <f>SUM(D42:D62)</f>
        <v>99.999999999999986</v>
      </c>
      <c r="E63" s="11">
        <f>IFERROR((C63/B63-1)*100,"-")</f>
        <v>-20.991814842174662</v>
      </c>
      <c r="F63" s="5"/>
      <c r="G63" s="5"/>
      <c r="H63" s="5"/>
      <c r="I63" s="5"/>
      <c r="J63" s="5"/>
      <c r="M63" s="10">
        <f>SUM(M42:M62)</f>
        <v>58026.735593025413</v>
      </c>
      <c r="N63" s="1">
        <f>(M63/$M$39)*100</f>
        <v>100</v>
      </c>
    </row>
    <row r="64" spans="1:18">
      <c r="A64" s="9"/>
      <c r="B64" s="7"/>
      <c r="C64" s="7"/>
      <c r="D64" s="6"/>
      <c r="E64" s="6"/>
      <c r="F64" s="5"/>
      <c r="G64" s="5"/>
      <c r="H64" s="5"/>
      <c r="I64" s="5"/>
      <c r="J64" s="5"/>
    </row>
    <row r="65" spans="1:10">
      <c r="A65" s="8" t="s">
        <v>2</v>
      </c>
      <c r="B65" s="7"/>
      <c r="C65" s="7"/>
      <c r="D65" s="6"/>
      <c r="E65" s="6"/>
      <c r="F65" s="5"/>
      <c r="G65" s="5"/>
      <c r="H65" s="5"/>
      <c r="I65" s="5"/>
      <c r="J65" s="5"/>
    </row>
    <row r="66" spans="1:10">
      <c r="A66" s="8" t="s">
        <v>1</v>
      </c>
      <c r="B66" s="7"/>
      <c r="C66" s="7"/>
      <c r="D66" s="6"/>
      <c r="E66" s="6"/>
      <c r="F66" s="5"/>
      <c r="G66" s="5"/>
      <c r="H66" s="5"/>
      <c r="I66" s="5"/>
      <c r="J66" s="5"/>
    </row>
    <row r="67" spans="1:10" ht="24.95" customHeight="1">
      <c r="A67" s="4" t="s">
        <v>0</v>
      </c>
      <c r="B67" s="4"/>
      <c r="C67" s="4"/>
      <c r="D67" s="4"/>
      <c r="E67" s="4"/>
      <c r="F67" s="4"/>
      <c r="G67" s="4"/>
      <c r="H67" s="4"/>
      <c r="I67" s="4"/>
      <c r="J67" s="4"/>
    </row>
    <row r="68" spans="1:10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24.95" customHeight="1"/>
    <row r="70" spans="1:10">
      <c r="B70" s="3"/>
      <c r="C70" s="3"/>
      <c r="D70" s="3"/>
      <c r="E70" s="3"/>
    </row>
    <row r="71" spans="1:10">
      <c r="B71" s="3"/>
      <c r="C71" s="3"/>
      <c r="D71" s="3"/>
      <c r="E71" s="3"/>
    </row>
    <row r="73" spans="1:10">
      <c r="B73" s="3"/>
      <c r="C73" s="3"/>
      <c r="D73" s="3"/>
      <c r="E73" s="3"/>
      <c r="F73" s="3"/>
      <c r="G73" s="3"/>
      <c r="H73" s="3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</sheetData>
  <mergeCells count="11">
    <mergeCell ref="A67:J68"/>
    <mergeCell ref="B38:C38"/>
    <mergeCell ref="D38:D40"/>
    <mergeCell ref="E38:E40"/>
    <mergeCell ref="B39:B40"/>
    <mergeCell ref="C39:C40"/>
    <mergeCell ref="J6:J8"/>
    <mergeCell ref="B7:F7"/>
    <mergeCell ref="I6:I8"/>
    <mergeCell ref="B6:G6"/>
    <mergeCell ref="G7:H7"/>
  </mergeCells>
  <printOptions horizontalCentered="1"/>
  <pageMargins left="0.5" right="0.5" top="0.75" bottom="0.5" header="0" footer="0"/>
  <pageSetup paperSize="9" scale="68" orientation="portrait" useFirstPageNumber="1" r:id="rId1"/>
  <headerFooter alignWithMargins="0">
    <oddFooter>&amp;R&amp;9 32</oddFooter>
  </headerFooter>
  <rowBreaks count="1" manualBreakCount="1">
    <brk id="6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2016-08-23T08:48:12Z</dcterms:created>
  <dcterms:modified xsi:type="dcterms:W3CDTF">2016-08-23T08:48:39Z</dcterms:modified>
</cp:coreProperties>
</file>