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45" windowWidth="21075" windowHeight="10035"/>
  </bookViews>
  <sheets>
    <sheet name="3a" sheetId="1" r:id="rId1"/>
  </sheets>
  <externalReferences>
    <externalReference r:id="rId2"/>
  </externalReferences>
  <definedNames>
    <definedName name="_xlnm.Print_Area" localSheetId="0">'3a'!$A$1:$M$65</definedName>
  </definedNames>
  <calcPr calcId="144525"/>
</workbook>
</file>

<file path=xl/calcChain.xml><?xml version="1.0" encoding="utf-8"?>
<calcChain xmlns="http://schemas.openxmlformats.org/spreadsheetml/2006/main">
  <c r="A3" i="1" l="1"/>
  <c r="L6" i="1"/>
  <c r="M6" i="1"/>
  <c r="Q8" i="1"/>
  <c r="R10" i="1" s="1"/>
  <c r="F10" i="1"/>
  <c r="K10" i="1"/>
  <c r="M10" i="1"/>
  <c r="S10" i="1"/>
  <c r="U10" i="1"/>
  <c r="V10" i="1" s="1"/>
  <c r="F11" i="1"/>
  <c r="K11" i="1"/>
  <c r="M11" i="1"/>
  <c r="N11" i="1"/>
  <c r="S11" i="1"/>
  <c r="U11" i="1"/>
  <c r="V11" i="1" s="1"/>
  <c r="F12" i="1"/>
  <c r="K12" i="1"/>
  <c r="M12" i="1"/>
  <c r="S12" i="1"/>
  <c r="U12" i="1"/>
  <c r="V12" i="1" s="1"/>
  <c r="F13" i="1"/>
  <c r="K13" i="1"/>
  <c r="L13" i="1"/>
  <c r="M13" i="1"/>
  <c r="R13" i="1"/>
  <c r="U13" i="1"/>
  <c r="V13" i="1" s="1"/>
  <c r="F14" i="1"/>
  <c r="K14" i="1"/>
  <c r="L14" i="1"/>
  <c r="M14" i="1"/>
  <c r="R14" i="1"/>
  <c r="U14" i="1"/>
  <c r="V14" i="1" s="1"/>
  <c r="F15" i="1"/>
  <c r="K15" i="1"/>
  <c r="L15" i="1"/>
  <c r="M15" i="1"/>
  <c r="R15" i="1"/>
  <c r="F16" i="1"/>
  <c r="K16" i="1"/>
  <c r="L16" i="1"/>
  <c r="M16" i="1"/>
  <c r="R16" i="1"/>
  <c r="F17" i="1"/>
  <c r="K17" i="1"/>
  <c r="L17" i="1"/>
  <c r="M17" i="1"/>
  <c r="R17" i="1"/>
  <c r="F18" i="1"/>
  <c r="K18" i="1"/>
  <c r="M18" i="1"/>
  <c r="F19" i="1"/>
  <c r="K19" i="1"/>
  <c r="M19" i="1"/>
  <c r="R19" i="1"/>
  <c r="F20" i="1"/>
  <c r="K20" i="1"/>
  <c r="M20" i="1"/>
  <c r="F21" i="1"/>
  <c r="K21" i="1"/>
  <c r="M21" i="1"/>
  <c r="R21" i="1"/>
  <c r="T21" i="1"/>
  <c r="F22" i="1"/>
  <c r="K22" i="1"/>
  <c r="L22" i="1"/>
  <c r="M22" i="1"/>
  <c r="R22" i="1"/>
  <c r="F23" i="1"/>
  <c r="K23" i="1"/>
  <c r="M23" i="1"/>
  <c r="F24" i="1"/>
  <c r="K24" i="1"/>
  <c r="L24" i="1"/>
  <c r="M24" i="1"/>
  <c r="R24" i="1"/>
  <c r="F25" i="1"/>
  <c r="K25" i="1"/>
  <c r="M25" i="1"/>
  <c r="F26" i="1"/>
  <c r="K26" i="1"/>
  <c r="L26" i="1"/>
  <c r="M26" i="1"/>
  <c r="R26" i="1"/>
  <c r="F27" i="1"/>
  <c r="K27" i="1"/>
  <c r="M27" i="1"/>
  <c r="F28" i="1"/>
  <c r="K28" i="1"/>
  <c r="M28" i="1"/>
  <c r="N28" i="1"/>
  <c r="B29" i="1"/>
  <c r="C29" i="1"/>
  <c r="D29" i="1"/>
  <c r="E29" i="1"/>
  <c r="G29" i="1"/>
  <c r="H29" i="1"/>
  <c r="I29" i="1"/>
  <c r="J29" i="1"/>
  <c r="L19" i="1" s="1"/>
  <c r="D46" i="1"/>
  <c r="D47" i="1"/>
  <c r="D48" i="1"/>
  <c r="D49" i="1"/>
  <c r="D50" i="1"/>
  <c r="D51" i="1"/>
  <c r="D52" i="1"/>
  <c r="Q75" i="1"/>
  <c r="R75" i="1"/>
  <c r="T75" i="1" s="1"/>
  <c r="Q76" i="1"/>
  <c r="R76" i="1"/>
  <c r="T76" i="1"/>
  <c r="Q77" i="1"/>
  <c r="R77" i="1"/>
  <c r="T77" i="1"/>
  <c r="Q78" i="1"/>
  <c r="R78" i="1"/>
  <c r="T78" i="1"/>
  <c r="Q79" i="1"/>
  <c r="R79" i="1"/>
  <c r="T79" i="1"/>
  <c r="Q80" i="1"/>
  <c r="R80" i="1"/>
  <c r="T80" i="1"/>
  <c r="Q81" i="1"/>
  <c r="R81" i="1"/>
  <c r="T81" i="1"/>
  <c r="Q82" i="1"/>
  <c r="R82" i="1"/>
  <c r="T82" i="1"/>
  <c r="Q83" i="1"/>
  <c r="R83" i="1"/>
  <c r="T83" i="1"/>
  <c r="Q84" i="1"/>
  <c r="R84" i="1"/>
  <c r="T84" i="1"/>
  <c r="Q85" i="1"/>
  <c r="R85" i="1"/>
  <c r="T85" i="1"/>
  <c r="Q86" i="1"/>
  <c r="R86" i="1"/>
  <c r="T86" i="1"/>
  <c r="Q87" i="1"/>
  <c r="R87" i="1"/>
  <c r="T87" i="1"/>
  <c r="Q88" i="1"/>
  <c r="R88" i="1"/>
  <c r="T88" i="1"/>
  <c r="Q89" i="1"/>
  <c r="R89" i="1"/>
  <c r="T89" i="1"/>
  <c r="Q90" i="1"/>
  <c r="R90" i="1"/>
  <c r="T90" i="1"/>
  <c r="Q91" i="1"/>
  <c r="R91" i="1"/>
  <c r="T91" i="1"/>
  <c r="Q92" i="1"/>
  <c r="R92" i="1"/>
  <c r="T92" i="1"/>
  <c r="Q93" i="1"/>
  <c r="R93" i="1"/>
  <c r="Q94" i="1"/>
  <c r="R94" i="1"/>
  <c r="S75" i="1" s="1"/>
  <c r="T101" i="1"/>
  <c r="T102" i="1"/>
  <c r="T103" i="1"/>
  <c r="T104" i="1"/>
  <c r="T105" i="1"/>
  <c r="S106" i="1"/>
  <c r="T106" i="1"/>
  <c r="T107" i="1"/>
  <c r="T108" i="1"/>
  <c r="T109" i="1"/>
  <c r="S110" i="1"/>
  <c r="T110" i="1"/>
  <c r="T111" i="1"/>
  <c r="T112" i="1"/>
  <c r="T113" i="1"/>
  <c r="S114" i="1"/>
  <c r="T114" i="1"/>
  <c r="T115" i="1"/>
  <c r="T116" i="1"/>
  <c r="T117" i="1"/>
  <c r="S118" i="1"/>
  <c r="T118" i="1"/>
  <c r="Q120" i="1"/>
  <c r="R120" i="1"/>
  <c r="S126" i="1"/>
  <c r="T126" i="1"/>
  <c r="S127" i="1"/>
  <c r="T127" i="1"/>
  <c r="S128" i="1"/>
  <c r="T128" i="1"/>
  <c r="S129" i="1"/>
  <c r="T129" i="1"/>
  <c r="S130" i="1"/>
  <c r="T130" i="1"/>
  <c r="S131" i="1"/>
  <c r="T131" i="1"/>
  <c r="S132" i="1"/>
  <c r="T132" i="1"/>
  <c r="S133" i="1"/>
  <c r="T133" i="1"/>
  <c r="S134" i="1"/>
  <c r="T134" i="1"/>
  <c r="S135" i="1"/>
  <c r="T135" i="1"/>
  <c r="S136" i="1"/>
  <c r="T136" i="1"/>
  <c r="S137" i="1"/>
  <c r="T137" i="1"/>
  <c r="S138" i="1"/>
  <c r="T138" i="1"/>
  <c r="S139" i="1"/>
  <c r="T139" i="1"/>
  <c r="S140" i="1"/>
  <c r="T140" i="1"/>
  <c r="S141" i="1"/>
  <c r="T141" i="1"/>
  <c r="S142" i="1"/>
  <c r="T142" i="1"/>
  <c r="S143" i="1"/>
  <c r="T143" i="1"/>
  <c r="S144" i="1"/>
  <c r="T144" i="1"/>
  <c r="Q145" i="1"/>
  <c r="T145" i="1" s="1"/>
  <c r="R145" i="1"/>
  <c r="S145" i="1" l="1"/>
  <c r="T120" i="1"/>
  <c r="S103" i="1"/>
  <c r="S105" i="1"/>
  <c r="S107" i="1"/>
  <c r="S109" i="1"/>
  <c r="S111" i="1"/>
  <c r="S113" i="1"/>
  <c r="S115" i="1"/>
  <c r="S117" i="1"/>
  <c r="S112" i="1"/>
  <c r="S104" i="1"/>
  <c r="S101" i="1"/>
  <c r="F29" i="1"/>
  <c r="S77" i="1"/>
  <c r="S94" i="1" s="1"/>
  <c r="S78" i="1"/>
  <c r="S79" i="1"/>
  <c r="S80" i="1"/>
  <c r="S81" i="1"/>
  <c r="S82" i="1"/>
  <c r="S83" i="1"/>
  <c r="S84" i="1"/>
  <c r="S85" i="1"/>
  <c r="S86" i="1"/>
  <c r="S87" i="1"/>
  <c r="S88" i="1"/>
  <c r="S89" i="1"/>
  <c r="S91" i="1"/>
  <c r="S92" i="1"/>
  <c r="T94" i="1"/>
  <c r="S90" i="1"/>
  <c r="U15" i="1"/>
  <c r="S116" i="1"/>
  <c r="S108" i="1"/>
  <c r="K29" i="1"/>
  <c r="L20" i="1"/>
  <c r="L18" i="1"/>
  <c r="N18" i="1" s="1"/>
  <c r="L12" i="1"/>
  <c r="M29" i="1"/>
  <c r="R28" i="1"/>
  <c r="L27" i="1"/>
  <c r="L25" i="1"/>
  <c r="L23" i="1"/>
  <c r="R20" i="1"/>
  <c r="R18" i="1"/>
  <c r="R12" i="1"/>
  <c r="L10" i="1"/>
  <c r="N15" i="1" s="1"/>
  <c r="R27" i="1"/>
  <c r="R25" i="1"/>
  <c r="R23" i="1"/>
  <c r="L21" i="1"/>
  <c r="R11" i="1"/>
  <c r="N16" i="1" l="1"/>
  <c r="U16" i="1"/>
  <c r="U17" i="1" s="1"/>
  <c r="N22" i="1"/>
  <c r="N23" i="1"/>
  <c r="N20" i="1"/>
  <c r="N24" i="1"/>
  <c r="N13" i="1"/>
  <c r="N19" i="1"/>
  <c r="N25" i="1"/>
  <c r="N21" i="1"/>
  <c r="N10" i="1"/>
  <c r="L29" i="1"/>
  <c r="N27" i="1"/>
  <c r="N12" i="1"/>
  <c r="N14" i="1"/>
  <c r="N26" i="1"/>
  <c r="N17" i="1"/>
  <c r="S120" i="1"/>
  <c r="V15" i="1" l="1"/>
  <c r="V16" i="1" s="1"/>
</calcChain>
</file>

<file path=xl/sharedStrings.xml><?xml version="1.0" encoding="utf-8"?>
<sst xmlns="http://schemas.openxmlformats.org/spreadsheetml/2006/main" count="168" uniqueCount="53">
  <si>
    <t>Total</t>
  </si>
  <si>
    <t>S. Other service activities</t>
  </si>
  <si>
    <t>R. Arts, entertainment and recreation</t>
  </si>
  <si>
    <t>Q. Human health and social work activities</t>
  </si>
  <si>
    <t>P. Education</t>
  </si>
  <si>
    <t>O. Public administration and defense; compulsory social security</t>
  </si>
  <si>
    <t>N. Administrative and support service activities</t>
  </si>
  <si>
    <t>M. Professional, scientific and technical activities</t>
  </si>
  <si>
    <t>L. Real estate activities</t>
  </si>
  <si>
    <t>K. Financial and insurance activities</t>
  </si>
  <si>
    <t>J. Information and communication</t>
  </si>
  <si>
    <t>I. Accommodation and food service activities</t>
  </si>
  <si>
    <t>H. Transportation and storage</t>
  </si>
  <si>
    <t>G. Wholesale and retail trade; repair of motor vehicles and motorcycles</t>
  </si>
  <si>
    <t>F. Construction</t>
  </si>
  <si>
    <t>E. Water supply; sewerage, waste management and remediation activities</t>
  </si>
  <si>
    <t>D. Electricity, gas, steam and air conditioning supply</t>
  </si>
  <si>
    <t>C. Manufacturing</t>
  </si>
  <si>
    <t>B. Mining and quarrying</t>
  </si>
  <si>
    <t>A. Agriculture, forestry and fishing</t>
  </si>
  <si>
    <r>
      <t>Industry</t>
    </r>
    <r>
      <rPr>
        <b/>
        <vertAlign val="superscript"/>
        <sz val="10"/>
        <rFont val="Arial"/>
        <family val="2"/>
      </rPr>
      <t>1</t>
    </r>
  </si>
  <si>
    <t>Growth Rate 2011 - 2012</t>
  </si>
  <si>
    <t>Percent to Total 2012</t>
  </si>
  <si>
    <t>Projected Employment</t>
  </si>
  <si>
    <t>-</t>
  </si>
  <si>
    <t>Q4 2012</t>
  </si>
  <si>
    <t>Q4 2011</t>
  </si>
  <si>
    <t>Growth Rate
Q4 2011  -   
Q4 2012</t>
  </si>
  <si>
    <t>Percent to Total Q4 2012</t>
  </si>
  <si>
    <t>Industry</t>
  </si>
  <si>
    <t>Percent to Total Q1 2012</t>
  </si>
  <si>
    <t>Approved FI</t>
  </si>
  <si>
    <t>Transportation, Storage and Communication</t>
  </si>
  <si>
    <t>Trade</t>
  </si>
  <si>
    <t>Private Services</t>
  </si>
  <si>
    <t>Manufacturing</t>
  </si>
  <si>
    <t>Finance &amp; Real Estate</t>
  </si>
  <si>
    <t>Electricity, Gas and Water</t>
  </si>
  <si>
    <t>Construction</t>
  </si>
  <si>
    <t xml:space="preserve">Sources of basic data: Board of Investments (BOI), Clark Development Corporation (CDC), Cagayan Economic Zone Authority  (CEZA)
                                     Philippine Economic Zone Authority (PEZA), Subic Bay Metropolitan Aurhority (SBMA),
                                      Authority of the Freeport Area of Bataan (AFAB), and Board of Investments ARMM (BOI ARMM).                                   </t>
  </si>
  <si>
    <t>Details may not add up to totals due to rounding.</t>
  </si>
  <si>
    <r>
      <t xml:space="preserve">1 </t>
    </r>
    <r>
      <rPr>
        <sz val="9"/>
        <rFont val="Arial"/>
        <family val="2"/>
      </rPr>
      <t>Starting Q1 2011 FDI report, the 2009 Philippine Standard Industrial Classification (PSIC) is adopted in classifying the industry. The 2009 PSIC was used for
     the years 2010 and 2011 to make the data comparable.</t>
    </r>
  </si>
  <si>
    <t xml:space="preserve">Notes:   </t>
  </si>
  <si>
    <r>
      <t>r</t>
    </r>
    <r>
      <rPr>
        <sz val="9"/>
        <rFont val="Arial"/>
        <family val="2"/>
      </rPr>
      <t xml:space="preserve"> revised figure for PEZA</t>
    </r>
  </si>
  <si>
    <t>Others</t>
  </si>
  <si>
    <t>Q4</t>
  </si>
  <si>
    <t>Q3</t>
  </si>
  <si>
    <r>
      <t>Q2</t>
    </r>
    <r>
      <rPr>
        <b/>
        <vertAlign val="superscript"/>
        <sz val="10"/>
        <rFont val="Arial"/>
        <family val="2"/>
      </rPr>
      <t>r</t>
    </r>
  </si>
  <si>
    <t>Q1</t>
  </si>
  <si>
    <t>Q2</t>
  </si>
  <si>
    <t>(in million pesos)</t>
  </si>
  <si>
    <t>Total Approved Foreign Investments by Industry</t>
  </si>
  <si>
    <t>Table 3a</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</si>
</sst>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_(* \(#,##0.00\);_(* &quot;-&quot;??_);_(@_)"/>
    <numFmt numFmtId="164" formatCode="#,##0.0_);[Red]\(#,##0.0\)"/>
    <numFmt numFmtId="165" formatCode="#,##0.0"/>
    <numFmt numFmtId="166" formatCode="_(* #,##0_);_(* \(#,##0\);_(* &quot;-&quot;??_);_(@_)"/>
    <numFmt numFmtId="167" formatCode="_(* #,##0.0_);_(* \(#,##0.0\);_(* &quot;-&quot;??_);_(@_)"/>
    <numFmt numFmtId="168" formatCode="0.0"/>
    <numFmt numFmtId="169" formatCode="0.0_);[Red]\(0.0\)"/>
    <numFmt numFmtId="170" formatCode="_(* #,##0.0_);_(* \(#,##0.0\);_(* &quot;-&quot;?_);_(@_)"/>
    <numFmt numFmtId="171" formatCode="0.0%"/>
    <numFmt numFmtId="172" formatCode="#,##0;[Red]#,##0"/>
    <numFmt numFmtId="173" formatCode="General_)"/>
  </numFmts>
  <fonts count="15" x14ac:knownFonts="1">
    <font>
      <sz val="10"/>
      <name val="Arial"/>
    </font>
    <font>
      <sz val="11"/>
      <color theme="1"/>
      <name val="Calibri"/>
      <family val="2"/>
      <scheme val="minor"/>
    </font>
    <font>
      <sz val="10"/>
      <name val="Arial"/>
    </font>
    <font>
      <sz val="10"/>
      <name val="Arial"/>
      <family val="2"/>
    </font>
    <font>
      <b/>
      <sz val="10"/>
      <name val="Arial"/>
      <family val="2"/>
    </font>
    <font>
      <b/>
      <vertAlign val="superscript"/>
      <sz val="10"/>
      <name val="Arial"/>
      <family val="2"/>
    </font>
    <font>
      <sz val="10"/>
      <color indexed="9"/>
      <name val="Arial"/>
      <family val="2"/>
    </font>
    <font>
      <b/>
      <sz val="10"/>
      <color indexed="9"/>
      <name val="Arial"/>
      <family val="2"/>
    </font>
    <font>
      <sz val="9"/>
      <name val="Arial"/>
      <family val="2"/>
    </font>
    <font>
      <i/>
      <sz val="9"/>
      <name val="Arial"/>
      <family val="2"/>
    </font>
    <font>
      <vertAlign val="superscript"/>
      <sz val="9"/>
      <name val="Arial"/>
      <family val="2"/>
    </font>
    <font>
      <i/>
      <sz val="9"/>
      <color indexed="9"/>
      <name val="Arial"/>
      <family val="2"/>
    </font>
    <font>
      <b/>
      <sz val="9"/>
      <name val="Arial"/>
      <family val="2"/>
    </font>
    <font>
      <b/>
      <i/>
      <sz val="10"/>
      <name val="Arial"/>
      <family val="2"/>
    </font>
    <font>
      <sz val="12"/>
      <name val="Helv"/>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
      <patternFill patternType="solid">
        <fgColor indexed="22"/>
        <bgColor indexed="22"/>
      </patternFill>
    </fill>
  </fills>
  <borders count="21">
    <border>
      <left/>
      <right/>
      <top/>
      <bottom/>
      <diagonal/>
    </border>
    <border>
      <left/>
      <right/>
      <top style="medium">
        <color indexed="64"/>
      </top>
      <bottom style="medium">
        <color indexed="64"/>
      </bottom>
      <diagonal/>
    </border>
    <border>
      <left/>
      <right/>
      <top/>
      <bottom style="medium">
        <color indexed="64"/>
      </bottom>
      <diagonal/>
    </border>
    <border>
      <left/>
      <right/>
      <top style="medium">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s>
  <cellStyleXfs count="15">
    <xf numFmtId="0" fontId="0" fillId="0" borderId="0"/>
    <xf numFmtId="43" fontId="2" fillId="0" borderId="0" applyFont="0" applyFill="0" applyBorder="0" applyAlignment="0" applyProtection="0"/>
    <xf numFmtId="9"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 fillId="0" borderId="0"/>
    <xf numFmtId="0" fontId="3" fillId="0" borderId="0"/>
    <xf numFmtId="0" fontId="3" fillId="0" borderId="0"/>
    <xf numFmtId="0" fontId="3" fillId="0" borderId="0"/>
    <xf numFmtId="0" fontId="1" fillId="0" borderId="0"/>
    <xf numFmtId="9" fontId="2"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cellStyleXfs>
  <cellXfs count="113">
    <xf numFmtId="0" fontId="0" fillId="0" borderId="0" xfId="0"/>
    <xf numFmtId="0" fontId="3" fillId="2" borderId="0" xfId="0" applyFont="1" applyFill="1"/>
    <xf numFmtId="164" fontId="4" fillId="2" borderId="1" xfId="0" applyNumberFormat="1" applyFont="1" applyFill="1" applyBorder="1" applyAlignment="1">
      <alignment horizontal="center" vertical="top"/>
    </xf>
    <xf numFmtId="165" fontId="4" fillId="2" borderId="1" xfId="0" applyNumberFormat="1" applyFont="1" applyFill="1" applyBorder="1" applyAlignment="1">
      <alignment horizontal="right" vertical="center"/>
    </xf>
    <xf numFmtId="3" fontId="4" fillId="2" borderId="1" xfId="0" applyNumberFormat="1" applyFont="1" applyFill="1" applyBorder="1" applyAlignment="1">
      <alignment horizontal="right" vertical="center"/>
    </xf>
    <xf numFmtId="0" fontId="4" fillId="2" borderId="1" xfId="0" applyFont="1" applyFill="1" applyBorder="1" applyAlignment="1">
      <alignment horizontal="center" vertical="center"/>
    </xf>
    <xf numFmtId="164" fontId="4" fillId="2" borderId="0" xfId="1" applyNumberFormat="1" applyFont="1" applyFill="1" applyBorder="1" applyAlignment="1">
      <alignment horizontal="center" vertical="top"/>
    </xf>
    <xf numFmtId="165" fontId="4" fillId="2" borderId="0" xfId="0" applyNumberFormat="1" applyFont="1" applyFill="1" applyBorder="1" applyAlignment="1">
      <alignment horizontal="right" vertical="top"/>
    </xf>
    <xf numFmtId="166" fontId="3" fillId="2" borderId="0" xfId="1" applyNumberFormat="1" applyFont="1" applyFill="1" applyBorder="1" applyAlignment="1">
      <alignment horizontal="right" vertical="top"/>
    </xf>
    <xf numFmtId="166" fontId="0" fillId="2" borderId="0" xfId="0" applyNumberFormat="1" applyFill="1" applyBorder="1" applyAlignment="1">
      <alignment vertical="top"/>
    </xf>
    <xf numFmtId="0" fontId="3" fillId="2" borderId="2" xfId="0" applyFont="1" applyFill="1" applyBorder="1" applyAlignment="1">
      <alignment horizontal="left" vertical="top" wrapText="1"/>
    </xf>
    <xf numFmtId="164" fontId="4" fillId="3" borderId="0" xfId="1" applyNumberFormat="1" applyFont="1" applyFill="1" applyBorder="1" applyAlignment="1">
      <alignment horizontal="center" vertical="top"/>
    </xf>
    <xf numFmtId="165" fontId="4" fillId="4" borderId="0" xfId="0" applyNumberFormat="1" applyFont="1" applyFill="1" applyBorder="1" applyAlignment="1">
      <alignment horizontal="right" vertical="top"/>
    </xf>
    <xf numFmtId="166" fontId="0" fillId="3" borderId="0" xfId="0" applyNumberFormat="1" applyFill="1" applyBorder="1" applyAlignment="1">
      <alignment vertical="top"/>
    </xf>
    <xf numFmtId="0" fontId="3" fillId="3" borderId="0" xfId="0" applyFont="1" applyFill="1" applyBorder="1" applyAlignment="1">
      <alignment horizontal="left" vertical="top" wrapText="1"/>
    </xf>
    <xf numFmtId="0" fontId="3" fillId="2" borderId="0" xfId="0" applyFont="1" applyFill="1" applyBorder="1" applyAlignment="1">
      <alignment horizontal="left" vertical="top" wrapText="1"/>
    </xf>
    <xf numFmtId="165" fontId="4" fillId="3" borderId="0" xfId="0" applyNumberFormat="1" applyFont="1" applyFill="1" applyBorder="1" applyAlignment="1">
      <alignment horizontal="right" vertical="top"/>
    </xf>
    <xf numFmtId="165" fontId="4" fillId="0" borderId="0" xfId="0" applyNumberFormat="1" applyFont="1" applyFill="1" applyBorder="1" applyAlignment="1">
      <alignment horizontal="right" vertical="top"/>
    </xf>
    <xf numFmtId="0" fontId="3" fillId="5" borderId="0" xfId="0" applyFont="1" applyFill="1" applyBorder="1" applyAlignment="1">
      <alignment horizontal="left" vertical="top" wrapText="1"/>
    </xf>
    <xf numFmtId="166" fontId="3" fillId="2" borderId="0" xfId="0" applyNumberFormat="1" applyFont="1" applyFill="1" applyBorder="1" applyAlignment="1">
      <alignment horizontal="right" vertical="top"/>
    </xf>
    <xf numFmtId="0" fontId="3" fillId="2" borderId="0" xfId="0" applyFont="1" applyFill="1" applyBorder="1" applyAlignment="1">
      <alignment vertical="center"/>
    </xf>
    <xf numFmtId="165" fontId="4" fillId="2" borderId="0" xfId="0" applyNumberFormat="1" applyFont="1" applyFill="1" applyBorder="1" applyAlignment="1">
      <alignment vertical="center"/>
    </xf>
    <xf numFmtId="165" fontId="3" fillId="2" borderId="0" xfId="0" applyNumberFormat="1" applyFont="1" applyFill="1" applyBorder="1" applyAlignment="1">
      <alignment vertical="center"/>
    </xf>
    <xf numFmtId="0" fontId="3" fillId="2" borderId="3" xfId="0" applyFont="1" applyFill="1" applyBorder="1" applyAlignment="1">
      <alignment vertical="center"/>
    </xf>
    <xf numFmtId="164" fontId="4" fillId="2" borderId="4" xfId="0" applyNumberFormat="1" applyFont="1" applyFill="1" applyBorder="1" applyAlignment="1">
      <alignment horizontal="center" vertical="center" wrapText="1"/>
    </xf>
    <xf numFmtId="3" fontId="4" fillId="2" borderId="5" xfId="0" applyNumberFormat="1" applyFont="1" applyFill="1" applyBorder="1" applyAlignment="1">
      <alignment horizontal="center" vertical="center" wrapText="1"/>
    </xf>
    <xf numFmtId="0" fontId="4" fillId="2" borderId="5" xfId="0" applyNumberFormat="1" applyFont="1" applyFill="1" applyBorder="1" applyAlignment="1">
      <alignment horizontal="center" vertical="center"/>
    </xf>
    <xf numFmtId="0" fontId="4" fillId="2" borderId="2" xfId="0" applyFont="1" applyFill="1" applyBorder="1" applyAlignment="1">
      <alignment horizontal="center" vertical="center"/>
    </xf>
    <xf numFmtId="164" fontId="4" fillId="2" borderId="6" xfId="0" applyNumberFormat="1" applyFont="1" applyFill="1" applyBorder="1" applyAlignment="1">
      <alignment horizontal="center" vertical="center" wrapText="1"/>
    </xf>
    <xf numFmtId="3" fontId="4" fillId="2" borderId="7" xfId="0" applyNumberFormat="1" applyFont="1" applyFill="1" applyBorder="1" applyAlignment="1">
      <alignment horizontal="center" vertical="center" wrapText="1"/>
    </xf>
    <xf numFmtId="0" fontId="4" fillId="2" borderId="8" xfId="0" applyNumberFormat="1" applyFont="1" applyFill="1" applyBorder="1" applyAlignment="1">
      <alignment horizontal="center" vertical="center"/>
    </xf>
    <xf numFmtId="0" fontId="4" fillId="2" borderId="0" xfId="0" applyFont="1" applyFill="1" applyBorder="1" applyAlignment="1">
      <alignment horizontal="center" vertical="center"/>
    </xf>
    <xf numFmtId="164" fontId="4" fillId="2" borderId="9" xfId="0" applyNumberFormat="1" applyFont="1" applyFill="1" applyBorder="1" applyAlignment="1">
      <alignment horizontal="center" vertical="center" wrapText="1"/>
    </xf>
    <xf numFmtId="3" fontId="4" fillId="2" borderId="10" xfId="0" applyNumberFormat="1" applyFont="1" applyFill="1" applyBorder="1" applyAlignment="1">
      <alignment horizontal="center" vertical="center" wrapText="1"/>
    </xf>
    <xf numFmtId="3" fontId="4" fillId="2" borderId="11" xfId="0" applyNumberFormat="1" applyFont="1" applyFill="1" applyBorder="1" applyAlignment="1">
      <alignment horizontal="center" vertical="center"/>
    </xf>
    <xf numFmtId="3" fontId="4" fillId="2" borderId="12" xfId="0" applyNumberFormat="1" applyFont="1" applyFill="1" applyBorder="1" applyAlignment="1">
      <alignment horizontal="center" vertical="center"/>
    </xf>
    <xf numFmtId="3" fontId="4" fillId="2" borderId="3" xfId="0" applyNumberFormat="1" applyFont="1" applyFill="1" applyBorder="1" applyAlignment="1">
      <alignment horizontal="center" vertical="center"/>
    </xf>
    <xf numFmtId="164" fontId="4" fillId="2" borderId="0" xfId="1" quotePrefix="1" applyNumberFormat="1" applyFont="1" applyFill="1" applyBorder="1" applyAlignment="1">
      <alignment horizontal="center" vertical="top"/>
    </xf>
    <xf numFmtId="167" fontId="4" fillId="2" borderId="0" xfId="0" quotePrefix="1" applyNumberFormat="1" applyFont="1" applyFill="1" applyBorder="1" applyAlignment="1">
      <alignment horizontal="right" vertical="top"/>
    </xf>
    <xf numFmtId="43" fontId="4" fillId="2" borderId="0" xfId="1" applyFont="1" applyFill="1" applyBorder="1" applyAlignment="1">
      <alignment horizontal="right" vertical="top"/>
    </xf>
    <xf numFmtId="166" fontId="3" fillId="3" borderId="0" xfId="0" applyNumberFormat="1" applyFont="1" applyFill="1" applyBorder="1" applyAlignment="1">
      <alignment horizontal="right" vertical="top"/>
    </xf>
    <xf numFmtId="167" fontId="3" fillId="2" borderId="0" xfId="1" applyNumberFormat="1" applyFont="1" applyFill="1" applyBorder="1" applyAlignment="1">
      <alignment horizontal="right" vertical="top"/>
    </xf>
    <xf numFmtId="167" fontId="0" fillId="2" borderId="0" xfId="0" applyNumberFormat="1" applyFill="1" applyBorder="1" applyAlignment="1">
      <alignment vertical="top"/>
    </xf>
    <xf numFmtId="0" fontId="4" fillId="2" borderId="2" xfId="0" applyFont="1" applyFill="1" applyBorder="1" applyAlignment="1">
      <alignment horizontal="left" vertical="top" wrapText="1"/>
    </xf>
    <xf numFmtId="167" fontId="4" fillId="3" borderId="0" xfId="0" quotePrefix="1" applyNumberFormat="1" applyFont="1" applyFill="1" applyBorder="1" applyAlignment="1">
      <alignment horizontal="right" vertical="top"/>
    </xf>
    <xf numFmtId="167" fontId="3" fillId="4" borderId="0" xfId="1" applyNumberFormat="1" applyFont="1" applyFill="1" applyBorder="1" applyAlignment="1">
      <alignment horizontal="right" vertical="top"/>
    </xf>
    <xf numFmtId="167" fontId="0" fillId="4" borderId="0" xfId="0" applyNumberFormat="1" applyFill="1" applyBorder="1" applyAlignment="1">
      <alignment vertical="top"/>
    </xf>
    <xf numFmtId="0" fontId="4" fillId="3" borderId="0" xfId="0" applyFont="1" applyFill="1" applyBorder="1" applyAlignment="1">
      <alignment horizontal="left" vertical="top" wrapText="1"/>
    </xf>
    <xf numFmtId="0" fontId="4" fillId="2" borderId="0" xfId="0" applyFont="1" applyFill="1" applyBorder="1" applyAlignment="1">
      <alignment horizontal="left" vertical="top" wrapText="1"/>
    </xf>
    <xf numFmtId="167" fontId="4" fillId="2" borderId="0" xfId="0" quotePrefix="1" applyNumberFormat="1" applyFont="1" applyFill="1" applyBorder="1" applyAlignment="1">
      <alignment horizontal="center" vertical="top"/>
    </xf>
    <xf numFmtId="167" fontId="4" fillId="4" borderId="0" xfId="0" quotePrefix="1" applyNumberFormat="1" applyFont="1" applyFill="1" applyBorder="1" applyAlignment="1">
      <alignment horizontal="right" vertical="top"/>
    </xf>
    <xf numFmtId="167" fontId="0" fillId="4" borderId="0" xfId="0" quotePrefix="1" applyNumberFormat="1" applyFill="1" applyBorder="1" applyAlignment="1">
      <alignment horizontal="right" vertical="top"/>
    </xf>
    <xf numFmtId="0" fontId="4" fillId="5" borderId="0" xfId="0" applyFont="1" applyFill="1" applyBorder="1" applyAlignment="1">
      <alignment horizontal="left" vertical="top" wrapText="1"/>
    </xf>
    <xf numFmtId="0" fontId="3" fillId="2" borderId="0" xfId="0" applyFont="1" applyFill="1" applyAlignment="1">
      <alignment wrapText="1"/>
    </xf>
    <xf numFmtId="0" fontId="6" fillId="2" borderId="0" xfId="0" applyFont="1" applyFill="1"/>
    <xf numFmtId="168" fontId="3" fillId="2" borderId="0" xfId="0" applyNumberFormat="1" applyFont="1" applyFill="1"/>
    <xf numFmtId="169" fontId="4" fillId="2" borderId="0" xfId="1" applyNumberFormat="1" applyFont="1" applyFill="1" applyBorder="1"/>
    <xf numFmtId="167" fontId="4" fillId="2" borderId="0" xfId="1" applyNumberFormat="1" applyFont="1" applyFill="1" applyBorder="1"/>
    <xf numFmtId="165" fontId="4" fillId="2" borderId="0" xfId="0" applyNumberFormat="1" applyFont="1" applyFill="1" applyBorder="1"/>
    <xf numFmtId="165" fontId="7" fillId="2" borderId="0" xfId="0" applyNumberFormat="1" applyFont="1" applyFill="1" applyBorder="1"/>
    <xf numFmtId="0" fontId="4" fillId="2" borderId="0" xfId="0" applyFont="1" applyFill="1" applyBorder="1"/>
    <xf numFmtId="0" fontId="8" fillId="2" borderId="0" xfId="0" applyFont="1" applyFill="1" applyBorder="1" applyAlignment="1">
      <alignment horizontal="left" wrapText="1"/>
    </xf>
    <xf numFmtId="3" fontId="9" fillId="2" borderId="0" xfId="0" applyNumberFormat="1" applyFont="1" applyFill="1" applyBorder="1" applyAlignment="1"/>
    <xf numFmtId="0" fontId="8" fillId="2" borderId="0" xfId="0" applyFont="1" applyFill="1" applyBorder="1" applyAlignment="1"/>
    <xf numFmtId="0" fontId="10" fillId="2" borderId="0" xfId="0" quotePrefix="1" applyFont="1" applyFill="1" applyBorder="1" applyAlignment="1">
      <alignment horizontal="left" wrapText="1"/>
    </xf>
    <xf numFmtId="3" fontId="9" fillId="2" borderId="0" xfId="0" quotePrefix="1" applyNumberFormat="1" applyFont="1" applyFill="1" applyBorder="1" applyAlignment="1"/>
    <xf numFmtId="165" fontId="11" fillId="2" borderId="0" xfId="0" quotePrefix="1" applyNumberFormat="1" applyFont="1" applyFill="1" applyBorder="1" applyAlignment="1"/>
    <xf numFmtId="3" fontId="11" fillId="2" borderId="0" xfId="0" applyNumberFormat="1" applyFont="1" applyFill="1" applyBorder="1" applyAlignment="1"/>
    <xf numFmtId="165" fontId="11" fillId="2" borderId="0" xfId="0" applyNumberFormat="1" applyFont="1" applyFill="1" applyBorder="1"/>
    <xf numFmtId="165" fontId="11" fillId="2" borderId="0" xfId="0" applyNumberFormat="1" applyFont="1" applyFill="1" applyBorder="1" applyAlignment="1"/>
    <xf numFmtId="0" fontId="3" fillId="2" borderId="0" xfId="0" applyFont="1" applyFill="1" applyAlignment="1">
      <alignment vertical="center"/>
    </xf>
    <xf numFmtId="164" fontId="12" fillId="2" borderId="0" xfId="0" applyNumberFormat="1" applyFont="1" applyFill="1" applyBorder="1" applyAlignment="1">
      <alignment horizontal="center" vertical="top"/>
    </xf>
    <xf numFmtId="170" fontId="12" fillId="2" borderId="0" xfId="0" applyNumberFormat="1" applyFont="1" applyFill="1" applyBorder="1" applyAlignment="1">
      <alignment horizontal="right" vertical="center"/>
    </xf>
    <xf numFmtId="165" fontId="12" fillId="2" borderId="0" xfId="0" applyNumberFormat="1" applyFont="1" applyFill="1" applyBorder="1" applyAlignment="1">
      <alignment horizontal="right" vertical="center"/>
    </xf>
    <xf numFmtId="0" fontId="10" fillId="2" borderId="0" xfId="0" applyFont="1" applyFill="1" applyBorder="1" applyAlignment="1"/>
    <xf numFmtId="164" fontId="4" fillId="2" borderId="0" xfId="0" applyNumberFormat="1" applyFont="1" applyFill="1" applyBorder="1" applyAlignment="1">
      <alignment horizontal="center" vertical="top"/>
    </xf>
    <xf numFmtId="170" fontId="4" fillId="2" borderId="0" xfId="0" applyNumberFormat="1" applyFont="1" applyFill="1" applyBorder="1" applyAlignment="1">
      <alignment horizontal="right" vertical="center"/>
    </xf>
    <xf numFmtId="165" fontId="4" fillId="2" borderId="0" xfId="0" applyNumberFormat="1" applyFont="1" applyFill="1" applyBorder="1" applyAlignment="1">
      <alignment horizontal="right" vertical="center"/>
    </xf>
    <xf numFmtId="10" fontId="3" fillId="2" borderId="0" xfId="2" applyNumberFormat="1" applyFont="1" applyFill="1" applyAlignment="1">
      <alignment vertical="center"/>
    </xf>
    <xf numFmtId="167" fontId="3" fillId="2" borderId="0" xfId="3" applyNumberFormat="1" applyFont="1" applyFill="1" applyBorder="1" applyAlignment="1">
      <alignment horizontal="right" vertical="top"/>
    </xf>
    <xf numFmtId="170" fontId="4" fillId="2" borderId="0" xfId="0" applyNumberFormat="1" applyFont="1" applyFill="1" applyBorder="1" applyAlignment="1">
      <alignment horizontal="right" vertical="top"/>
    </xf>
    <xf numFmtId="165" fontId="4" fillId="2" borderId="2" xfId="0" applyNumberFormat="1" applyFont="1" applyFill="1" applyBorder="1" applyAlignment="1">
      <alignment horizontal="right" vertical="top"/>
    </xf>
    <xf numFmtId="165" fontId="0" fillId="2" borderId="2" xfId="0" applyNumberFormat="1" applyFill="1" applyBorder="1" applyAlignment="1">
      <alignment horizontal="right" vertical="top"/>
    </xf>
    <xf numFmtId="167" fontId="3" fillId="2" borderId="2" xfId="1" applyNumberFormat="1" applyFont="1" applyFill="1" applyBorder="1" applyAlignment="1">
      <alignment horizontal="right" vertical="top"/>
    </xf>
    <xf numFmtId="167" fontId="3" fillId="3" borderId="0" xfId="3" applyNumberFormat="1" applyFont="1" applyFill="1" applyBorder="1" applyAlignment="1">
      <alignment horizontal="right" vertical="top"/>
    </xf>
    <xf numFmtId="164" fontId="4" fillId="4" borderId="0" xfId="1" applyNumberFormat="1" applyFont="1" applyFill="1" applyBorder="1" applyAlignment="1">
      <alignment horizontal="center" vertical="top"/>
    </xf>
    <xf numFmtId="165" fontId="0" fillId="3" borderId="0" xfId="0" applyNumberFormat="1" applyFill="1" applyBorder="1" applyAlignment="1">
      <alignment horizontal="right" vertical="top"/>
    </xf>
    <xf numFmtId="167" fontId="3" fillId="3" borderId="0" xfId="1" applyNumberFormat="1" applyFont="1" applyFill="1" applyBorder="1" applyAlignment="1">
      <alignment horizontal="right" vertical="top"/>
    </xf>
    <xf numFmtId="165" fontId="0" fillId="2" borderId="0" xfId="0" applyNumberFormat="1" applyFill="1" applyBorder="1" applyAlignment="1">
      <alignment horizontal="right" vertical="top"/>
    </xf>
    <xf numFmtId="167" fontId="3" fillId="2" borderId="0" xfId="0" applyNumberFormat="1" applyFont="1" applyFill="1" applyAlignment="1">
      <alignment vertical="center"/>
    </xf>
    <xf numFmtId="171" fontId="3" fillId="2" borderId="0" xfId="2" applyNumberFormat="1" applyFont="1" applyFill="1" applyAlignment="1">
      <alignment vertical="center"/>
    </xf>
    <xf numFmtId="167" fontId="0" fillId="2" borderId="0" xfId="0" quotePrefix="1" applyNumberFormat="1" applyFill="1" applyBorder="1" applyAlignment="1">
      <alignment horizontal="center" vertical="top"/>
    </xf>
    <xf numFmtId="167" fontId="0" fillId="2" borderId="0" xfId="0" quotePrefix="1" applyNumberFormat="1" applyFill="1" applyBorder="1" applyAlignment="1">
      <alignment horizontal="right" vertical="top"/>
    </xf>
    <xf numFmtId="167" fontId="0" fillId="2" borderId="0" xfId="0" applyNumberFormat="1" applyFill="1" applyBorder="1" applyAlignment="1">
      <alignment horizontal="right" vertical="top"/>
    </xf>
    <xf numFmtId="167" fontId="3" fillId="5" borderId="0" xfId="3" applyNumberFormat="1" applyFont="1" applyFill="1" applyBorder="1" applyAlignment="1">
      <alignment horizontal="right" vertical="top"/>
    </xf>
    <xf numFmtId="165" fontId="4" fillId="3" borderId="0" xfId="0" applyNumberFormat="1" applyFont="1" applyFill="1" applyBorder="1" applyAlignment="1">
      <alignment horizontal="center" vertical="top"/>
    </xf>
    <xf numFmtId="167" fontId="3" fillId="5" borderId="0" xfId="1" applyNumberFormat="1" applyFont="1" applyFill="1" applyBorder="1" applyAlignment="1">
      <alignment horizontal="right" vertical="top"/>
    </xf>
    <xf numFmtId="164" fontId="4" fillId="2" borderId="13" xfId="0" applyNumberFormat="1" applyFont="1" applyFill="1" applyBorder="1" applyAlignment="1">
      <alignment horizontal="center" vertical="center" wrapText="1"/>
    </xf>
    <xf numFmtId="3" fontId="4" fillId="2" borderId="14" xfId="0" applyNumberFormat="1" applyFont="1" applyFill="1" applyBorder="1" applyAlignment="1">
      <alignment horizontal="center" vertical="center" wrapText="1"/>
    </xf>
    <xf numFmtId="0" fontId="4" fillId="2" borderId="14" xfId="0" applyFont="1" applyFill="1" applyBorder="1" applyAlignment="1">
      <alignment horizontal="center" vertical="center"/>
    </xf>
    <xf numFmtId="3" fontId="4" fillId="2" borderId="5" xfId="0" applyNumberFormat="1" applyFont="1" applyFill="1" applyBorder="1" applyAlignment="1">
      <alignment horizontal="center" vertical="center"/>
    </xf>
    <xf numFmtId="164" fontId="4" fillId="2" borderId="15" xfId="0" applyNumberFormat="1" applyFont="1" applyFill="1" applyBorder="1" applyAlignment="1">
      <alignment horizontal="center" vertical="center" wrapText="1"/>
    </xf>
    <xf numFmtId="3" fontId="4" fillId="2" borderId="16" xfId="0" applyNumberFormat="1" applyFont="1" applyFill="1" applyBorder="1" applyAlignment="1">
      <alignment horizontal="center" vertical="center" wrapText="1"/>
    </xf>
    <xf numFmtId="0" fontId="4" fillId="2" borderId="17" xfId="0" applyNumberFormat="1" applyFont="1" applyFill="1" applyBorder="1" applyAlignment="1">
      <alignment horizontal="center" vertical="center"/>
    </xf>
    <xf numFmtId="0" fontId="4" fillId="2" borderId="18" xfId="0" applyNumberFormat="1" applyFont="1" applyFill="1" applyBorder="1" applyAlignment="1">
      <alignment horizontal="center" vertical="center"/>
    </xf>
    <xf numFmtId="0" fontId="4" fillId="2" borderId="15" xfId="0" applyNumberFormat="1" applyFont="1" applyFill="1" applyBorder="1" applyAlignment="1">
      <alignment horizontal="center" vertical="center"/>
    </xf>
    <xf numFmtId="0" fontId="4" fillId="2" borderId="16" xfId="0" applyNumberFormat="1" applyFont="1" applyFill="1" applyBorder="1" applyAlignment="1">
      <alignment horizontal="center" vertical="center"/>
    </xf>
    <xf numFmtId="164" fontId="4" fillId="2" borderId="12" xfId="0" applyNumberFormat="1" applyFont="1" applyFill="1" applyBorder="1" applyAlignment="1">
      <alignment horizontal="center" vertical="center" wrapText="1"/>
    </xf>
    <xf numFmtId="3" fontId="4" fillId="2" borderId="19" xfId="0" applyNumberFormat="1" applyFont="1" applyFill="1" applyBorder="1" applyAlignment="1">
      <alignment horizontal="center" vertical="center" wrapText="1"/>
    </xf>
    <xf numFmtId="3" fontId="4" fillId="2" borderId="20" xfId="0" applyNumberFormat="1" applyFont="1" applyFill="1" applyBorder="1" applyAlignment="1">
      <alignment horizontal="center" vertical="center"/>
    </xf>
    <xf numFmtId="0" fontId="13" fillId="2" borderId="0" xfId="0" applyFont="1" applyFill="1" applyBorder="1" applyAlignment="1">
      <alignment vertical="center"/>
    </xf>
    <xf numFmtId="172" fontId="4" fillId="2" borderId="0" xfId="0" applyNumberFormat="1" applyFont="1" applyFill="1" applyBorder="1" applyAlignment="1">
      <alignment horizontal="left" vertical="center"/>
    </xf>
    <xf numFmtId="0" fontId="4" fillId="2" borderId="0" xfId="0" applyFont="1" applyFill="1" applyBorder="1" applyAlignment="1">
      <alignment vertical="center"/>
    </xf>
  </cellXfs>
  <cellStyles count="15">
    <cellStyle name="Comma" xfId="1" builtinId="3"/>
    <cellStyle name="Comma 2" xfId="3"/>
    <cellStyle name="Comma 3" xfId="4"/>
    <cellStyle name="Comma 3 2" xfId="5"/>
    <cellStyle name="Normal" xfId="0" builtinId="0"/>
    <cellStyle name="Normal 2" xfId="6"/>
    <cellStyle name="Normal 2 2" xfId="7"/>
    <cellStyle name="Normal 3" xfId="8"/>
    <cellStyle name="Normal 3 2" xfId="9"/>
    <cellStyle name="Normal 4" xfId="10"/>
    <cellStyle name="Percent" xfId="2" builtinId="5"/>
    <cellStyle name="Percent 2" xfId="11"/>
    <cellStyle name="Percent 2 2" xfId="12"/>
    <cellStyle name="Percent 3" xfId="13"/>
    <cellStyle name="Percent 3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t>Figure 3b
Total Approved FDIs by Industry
First Semester, 2008 and 2009</a:t>
            </a:r>
          </a:p>
        </c:rich>
      </c:tx>
      <c:overlay val="0"/>
      <c:spPr>
        <a:noFill/>
        <a:ln w="25400">
          <a:noFill/>
        </a:ln>
      </c:spPr>
    </c:title>
    <c:autoTitleDeleted val="0"/>
    <c:view3D>
      <c:rotX val="15"/>
      <c:rotY val="10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explosion val="25"/>
          <c:dPt>
            <c:idx val="0"/>
            <c:bubble3D val="0"/>
          </c:dPt>
          <c:dLbls>
            <c:dLbl>
              <c:idx val="0"/>
              <c:tx>
                <c:rich>
                  <a:bodyPr/>
                  <a:lstStyle/>
                  <a:p>
                    <a:pPr>
                      <a:defRPr sz="225" b="0" i="0" u="none" strike="noStrike" baseline="0">
                        <a:solidFill>
                          <a:srgbClr val="000000"/>
                        </a:solidFill>
                        <a:latin typeface="Arial"/>
                        <a:ea typeface="Arial"/>
                        <a:cs typeface="Arial"/>
                      </a:defRPr>
                    </a:pPr>
                    <a:r>
                      <a:t>Education
0.0%</a:t>
                    </a:r>
                  </a:p>
                </c:rich>
              </c:tx>
              <c:spPr>
                <a:noFill/>
                <a:ln w="25400">
                  <a:noFill/>
                </a:ln>
              </c:spPr>
              <c:dLblPos val="bestFit"/>
              <c:showLegendKey val="0"/>
              <c:showVal val="0"/>
              <c:showCatName val="0"/>
              <c:showSerName val="0"/>
              <c:showPercent val="0"/>
              <c:showBubbleSize val="0"/>
            </c:dLbl>
            <c:dLbl>
              <c:idx val="1"/>
              <c:tx>
                <c:rich>
                  <a:bodyPr/>
                  <a:lstStyle/>
                  <a:p>
                    <a:pPr>
                      <a:defRPr sz="225" b="0" i="0" u="none" strike="noStrike" baseline="0">
                        <a:solidFill>
                          <a:srgbClr val="000000"/>
                        </a:solidFill>
                        <a:latin typeface="Arial"/>
                        <a:ea typeface="Arial"/>
                        <a:cs typeface="Arial"/>
                      </a:defRPr>
                    </a:pPr>
                    <a:r>
                      <a:t>Electricity
7.9%</a:t>
                    </a:r>
                  </a:p>
                </c:rich>
              </c:tx>
              <c:spPr>
                <a:noFill/>
                <a:ln w="25400">
                  <a:noFill/>
                </a:ln>
              </c:spPr>
              <c:dLblPos val="bestFit"/>
              <c:showLegendKey val="0"/>
              <c:showVal val="0"/>
              <c:showCatName val="0"/>
              <c:showSerName val="0"/>
              <c:showPercent val="0"/>
              <c:showBubbleSize val="0"/>
            </c:dLbl>
            <c:dLbl>
              <c:idx val="2"/>
              <c:tx>
                <c:rich>
                  <a:bodyPr/>
                  <a:lstStyle/>
                  <a:p>
                    <a:pPr>
                      <a:defRPr sz="225" b="0" i="0" u="none" strike="noStrike" baseline="0">
                        <a:solidFill>
                          <a:srgbClr val="000000"/>
                        </a:solidFill>
                        <a:latin typeface="Arial"/>
                        <a:ea typeface="Arial"/>
                        <a:cs typeface="Arial"/>
                      </a:defRPr>
                    </a:pPr>
                    <a:r>
                      <a:t>Finance &amp; Real Estate
32.5%</a:t>
                    </a:r>
                  </a:p>
                </c:rich>
              </c:tx>
              <c:spPr>
                <a:noFill/>
                <a:ln w="25400">
                  <a:noFill/>
                </a:ln>
              </c:spPr>
              <c:dLblPos val="bestFit"/>
              <c:showLegendKey val="0"/>
              <c:showVal val="0"/>
              <c:showCatName val="0"/>
              <c:showSerName val="0"/>
              <c:showPercent val="0"/>
              <c:showBubbleSize val="0"/>
            </c:dLbl>
            <c:dLbl>
              <c:idx val="3"/>
              <c:tx>
                <c:rich>
                  <a:bodyPr/>
                  <a:lstStyle/>
                  <a:p>
                    <a:pPr>
                      <a:defRPr sz="225" b="0" i="0" u="none" strike="noStrike" baseline="0">
                        <a:solidFill>
                          <a:srgbClr val="000000"/>
                        </a:solidFill>
                        <a:latin typeface="Arial"/>
                        <a:ea typeface="Arial"/>
                        <a:cs typeface="Arial"/>
                      </a:defRPr>
                    </a:pPr>
                    <a:r>
                      <a:t>Manufacturing
21.5%</a:t>
                    </a:r>
                  </a:p>
                </c:rich>
              </c:tx>
              <c:spPr>
                <a:noFill/>
                <a:ln w="25400">
                  <a:noFill/>
                </a:ln>
              </c:spPr>
              <c:dLblPos val="bestFit"/>
              <c:showLegendKey val="0"/>
              <c:showVal val="0"/>
              <c:showCatName val="0"/>
              <c:showSerName val="0"/>
              <c:showPercent val="0"/>
              <c:showBubbleSize val="0"/>
            </c:dLbl>
            <c:dLbl>
              <c:idx val="4"/>
              <c:tx>
                <c:rich>
                  <a:bodyPr/>
                  <a:lstStyle/>
                  <a:p>
                    <a:pPr>
                      <a:defRPr sz="225" b="0" i="0" u="none" strike="noStrike" baseline="0">
                        <a:solidFill>
                          <a:srgbClr val="000000"/>
                        </a:solidFill>
                        <a:latin typeface="Arial"/>
                        <a:ea typeface="Arial"/>
                        <a:cs typeface="Arial"/>
                      </a:defRPr>
                    </a:pPr>
                    <a:r>
                      <a:t>Mining
0.7%</a:t>
                    </a:r>
                  </a:p>
                </c:rich>
              </c:tx>
              <c:spPr>
                <a:noFill/>
                <a:ln w="25400">
                  <a:noFill/>
                </a:ln>
              </c:spPr>
              <c:dLblPos val="bestFit"/>
              <c:showLegendKey val="0"/>
              <c:showVal val="0"/>
              <c:showCatName val="0"/>
              <c:showSerName val="0"/>
              <c:showPercent val="0"/>
              <c:showBubbleSize val="0"/>
            </c:dLbl>
            <c:dLbl>
              <c:idx val="5"/>
              <c:tx>
                <c:rich>
                  <a:bodyPr/>
                  <a:lstStyle/>
                  <a:p>
                    <a:pPr>
                      <a:defRPr sz="225" b="0" i="0" u="none" strike="noStrike" baseline="0">
                        <a:solidFill>
                          <a:srgbClr val="000000"/>
                        </a:solidFill>
                        <a:latin typeface="Arial"/>
                        <a:ea typeface="Arial"/>
                        <a:cs typeface="Arial"/>
                      </a:defRPr>
                    </a:pPr>
                    <a:r>
                      <a:t>Private Services
37.2%</a:t>
                    </a:r>
                  </a:p>
                </c:rich>
              </c:tx>
              <c:spPr>
                <a:noFill/>
                <a:ln w="25400">
                  <a:noFill/>
                </a:ln>
              </c:spPr>
              <c:dLblPos val="bestFit"/>
              <c:showLegendKey val="0"/>
              <c:showVal val="0"/>
              <c:showCatName val="0"/>
              <c:showSerName val="0"/>
              <c:showPercent val="0"/>
              <c:showBubbleSize val="0"/>
            </c:dLbl>
            <c:dLbl>
              <c:idx val="6"/>
              <c:tx>
                <c:rich>
                  <a:bodyPr/>
                  <a:lstStyle/>
                  <a:p>
                    <a:pPr>
                      <a:defRPr sz="225" b="0" i="0" u="none" strike="noStrike" baseline="0">
                        <a:solidFill>
                          <a:srgbClr val="000000"/>
                        </a:solidFill>
                        <a:latin typeface="Arial"/>
                        <a:ea typeface="Arial"/>
                        <a:cs typeface="Arial"/>
                      </a:defRPr>
                    </a:pPr>
                    <a:r>
                      <a:t>Trade
0.2%</a:t>
                    </a:r>
                  </a:p>
                </c:rich>
              </c:tx>
              <c:spPr>
                <a:noFill/>
                <a:ln w="25400">
                  <a:noFill/>
                </a:ln>
              </c:spPr>
              <c:dLblPos val="bestFit"/>
              <c:showLegendKey val="0"/>
              <c:showVal val="0"/>
              <c:showCatName val="0"/>
              <c:showSerName val="0"/>
              <c:showPercent val="0"/>
              <c:showBubbleSize val="0"/>
            </c:dLbl>
            <c:dLbl>
              <c:idx val="7"/>
              <c:tx>
                <c:rich>
                  <a:bodyPr/>
                  <a:lstStyle/>
                  <a:p>
                    <a:pPr>
                      <a:defRPr sz="225" b="0" i="0" u="none" strike="noStrike" baseline="0">
                        <a:solidFill>
                          <a:srgbClr val="000000"/>
                        </a:solidFill>
                        <a:latin typeface="Arial"/>
                        <a:ea typeface="Arial"/>
                        <a:cs typeface="Arial"/>
                      </a:defRPr>
                    </a:pPr>
                    <a:r>
                      <a:t>Transportation
0.0%</a:t>
                    </a:r>
                  </a:p>
                </c:rich>
              </c:tx>
              <c:spPr>
                <a:noFill/>
                <a:ln w="25400">
                  <a:noFill/>
                </a:ln>
              </c:spPr>
              <c:dLblPos val="bestFit"/>
              <c:showLegendKey val="0"/>
              <c:showVal val="0"/>
              <c:showCatName val="0"/>
              <c:showSerName val="0"/>
              <c:showPercent val="0"/>
              <c:showBubbleSize val="0"/>
            </c:dLbl>
            <c:numFmt formatCode="0%" sourceLinked="0"/>
            <c:spPr>
              <a:noFill/>
              <a:ln w="25400">
                <a:noFill/>
              </a:ln>
            </c:spPr>
            <c:txPr>
              <a:bodyPr/>
              <a:lstStyle/>
              <a:p>
                <a:pPr>
                  <a:defRPr sz="225" b="0"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dLbls>
          <c:cat>
            <c:numRef>
              <c:f>'3a'!#REF!</c:f>
              <c:numCache>
                <c:formatCode>General</c:formatCode>
                <c:ptCount val="1"/>
                <c:pt idx="0">
                  <c:v>1</c:v>
                </c:pt>
              </c:numCache>
            </c:numRef>
          </c:cat>
          <c:val>
            <c:numRef>
              <c:f>'3a'!#REF!</c:f>
              <c:numCache>
                <c:formatCode>General</c:formatCode>
                <c:ptCount val="1"/>
                <c:pt idx="0">
                  <c:v>1</c:v>
                </c:pt>
              </c:numCache>
            </c:numRef>
          </c:val>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Figure 3a
Total Approved FIs by Industry
Fourth Quarter 2012</a:t>
            </a:r>
          </a:p>
        </c:rich>
      </c:tx>
      <c:layout>
        <c:manualLayout>
          <c:xMode val="edge"/>
          <c:yMode val="edge"/>
          <c:x val="0.33004975605043235"/>
          <c:y val="3.349270105281784E-2"/>
        </c:manualLayout>
      </c:layout>
      <c:overlay val="0"/>
      <c:spPr>
        <a:noFill/>
        <a:ln w="25400">
          <a:noFill/>
        </a:ln>
      </c:spPr>
    </c:title>
    <c:autoTitleDeleted val="0"/>
    <c:view3D>
      <c:rotX val="15"/>
      <c:rotY val="240"/>
      <c:rAngAx val="0"/>
      <c:perspective val="0"/>
    </c:view3D>
    <c:floor>
      <c:thickness val="0"/>
    </c:floor>
    <c:sideWall>
      <c:thickness val="0"/>
    </c:sideWall>
    <c:backWall>
      <c:thickness val="0"/>
    </c:backWall>
    <c:plotArea>
      <c:layout>
        <c:manualLayout>
          <c:layoutTarget val="inner"/>
          <c:xMode val="edge"/>
          <c:yMode val="edge"/>
          <c:x val="0.2969502407704655"/>
          <c:y val="0.44086137238893541"/>
          <c:w val="0.36757624398073835"/>
          <c:h val="0.24462429809386049"/>
        </c:manualLayout>
      </c:layout>
      <c:pie3DChart>
        <c:varyColors val="1"/>
        <c:ser>
          <c:idx val="0"/>
          <c:order val="0"/>
          <c:spPr>
            <a:solidFill>
              <a:srgbClr val="9999FF"/>
            </a:solidFill>
            <a:ln w="3175">
              <a:solidFill>
                <a:srgbClr val="000000"/>
              </a:solidFill>
              <a:prstDash val="solid"/>
            </a:ln>
          </c:spPr>
          <c:explosion val="7"/>
          <c:dPt>
            <c:idx val="0"/>
            <c:bubble3D val="0"/>
            <c:spPr>
              <a:pattFill prst="pct40">
                <a:fgClr>
                  <a:srgbClr val="0000FF"/>
                </a:fgClr>
                <a:bgClr>
                  <a:srgbClr val="FFFFFF"/>
                </a:bgClr>
              </a:pattFill>
              <a:ln w="3175">
                <a:solidFill>
                  <a:srgbClr val="000000"/>
                </a:solidFill>
                <a:prstDash val="solid"/>
              </a:ln>
            </c:spPr>
          </c:dPt>
          <c:dPt>
            <c:idx val="1"/>
            <c:bubble3D val="0"/>
            <c:spPr>
              <a:pattFill prst="wdUpDiag">
                <a:fgClr>
                  <a:srgbClr val="008000"/>
                </a:fgClr>
                <a:bgClr>
                  <a:srgbClr val="FFFFFF"/>
                </a:bgClr>
              </a:pattFill>
              <a:ln w="3175">
                <a:solidFill>
                  <a:srgbClr val="000000"/>
                </a:solidFill>
                <a:prstDash val="solid"/>
              </a:ln>
            </c:spPr>
          </c:dPt>
          <c:dPt>
            <c:idx val="2"/>
            <c:bubble3D val="0"/>
            <c:spPr>
              <a:pattFill prst="solidDmnd">
                <a:fgClr>
                  <a:srgbClr val="FF0000"/>
                </a:fgClr>
                <a:bgClr>
                  <a:srgbClr val="FFFFFF"/>
                </a:bgClr>
              </a:pattFill>
              <a:ln w="3175">
                <a:solidFill>
                  <a:srgbClr val="000000"/>
                </a:solidFill>
                <a:prstDash val="solid"/>
              </a:ln>
            </c:spPr>
          </c:dPt>
          <c:dPt>
            <c:idx val="3"/>
            <c:bubble3D val="0"/>
            <c:spPr>
              <a:solidFill>
                <a:srgbClr val="FF00FF"/>
              </a:solidFill>
              <a:ln w="3175">
                <a:solidFill>
                  <a:srgbClr val="000000"/>
                </a:solidFill>
                <a:prstDash val="solid"/>
              </a:ln>
            </c:spPr>
          </c:dPt>
          <c:dPt>
            <c:idx val="4"/>
            <c:bubble3D val="0"/>
            <c:spPr>
              <a:solidFill>
                <a:srgbClr val="00FF00"/>
              </a:solidFill>
              <a:ln w="3175">
                <a:solidFill>
                  <a:srgbClr val="000000"/>
                </a:solidFill>
                <a:prstDash val="solid"/>
              </a:ln>
            </c:spPr>
          </c:dPt>
          <c:dPt>
            <c:idx val="5"/>
            <c:bubble3D val="0"/>
            <c:spPr>
              <a:pattFill prst="lgGrid">
                <a:fgClr>
                  <a:srgbClr val="FF6600"/>
                </a:fgClr>
                <a:bgClr>
                  <a:srgbClr val="FFFFFF"/>
                </a:bgClr>
              </a:pattFill>
              <a:ln w="3175">
                <a:solidFill>
                  <a:srgbClr val="000000"/>
                </a:solidFill>
                <a:prstDash val="solid"/>
              </a:ln>
            </c:spPr>
          </c:dPt>
          <c:dLbls>
            <c:dLbl>
              <c:idx val="0"/>
              <c:layout>
                <c:manualLayout>
                  <c:x val="6.6436103914887495E-2"/>
                  <c:y val="-0.14283434922449204"/>
                </c:manualLayout>
              </c:layout>
              <c:numFmt formatCode="0.0%" sourceLinked="0"/>
              <c:spPr>
                <a:noFill/>
                <a:ln w="3175">
                  <a:solidFill>
                    <a:schemeClr val="tx1"/>
                  </a:solidFill>
                  <a:prstDash val="solid"/>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
              <c:layout>
                <c:manualLayout>
                  <c:x val="9.0881030470867027E-2"/>
                  <c:y val="-0.18038295493440465"/>
                </c:manualLayout>
              </c:layout>
              <c:numFmt formatCode="0.0%" sourceLinked="0"/>
              <c:spPr>
                <a:noFill/>
                <a:ln w="3175">
                  <a:solidFill>
                    <a:schemeClr val="tx1"/>
                  </a:solidFill>
                  <a:prstDash val="solid"/>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2"/>
              <c:layout>
                <c:manualLayout>
                  <c:x val="0.38182638029241478"/>
                  <c:y val="7.3030508661830584E-2"/>
                </c:manualLayout>
              </c:layout>
              <c:numFmt formatCode="0.0%" sourceLinked="0"/>
              <c:spPr>
                <a:noFill/>
                <a:ln w="3175">
                  <a:solidFill>
                    <a:schemeClr val="tx1"/>
                  </a:solidFill>
                  <a:prstDash val="solid"/>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3"/>
              <c:layout>
                <c:manualLayout>
                  <c:x val="0.13902406445547624"/>
                  <c:y val="0.19675855881704823"/>
                </c:manualLayout>
              </c:layout>
              <c:dLblPos val="bestFit"/>
              <c:showLegendKey val="0"/>
              <c:showVal val="0"/>
              <c:showCatName val="1"/>
              <c:showSerName val="0"/>
              <c:showPercent val="1"/>
              <c:showBubbleSize val="0"/>
            </c:dLbl>
            <c:dLbl>
              <c:idx val="4"/>
              <c:layout>
                <c:manualLayout>
                  <c:x val="-5.3906251994027481E-2"/>
                  <c:y val="0.12092195871033953"/>
                </c:manualLayout>
              </c:layout>
              <c:dLblPos val="bestFit"/>
              <c:showLegendKey val="0"/>
              <c:showVal val="0"/>
              <c:showCatName val="1"/>
              <c:showSerName val="0"/>
              <c:showPercent val="1"/>
              <c:showBubbleSize val="0"/>
            </c:dLbl>
            <c:dLbl>
              <c:idx val="5"/>
              <c:layout>
                <c:manualLayout>
                  <c:x val="-0.13034554635289713"/>
                  <c:y val="-5.2796453582685372E-2"/>
                </c:manualLayout>
              </c:layout>
              <c:dLblPos val="bestFit"/>
              <c:showLegendKey val="0"/>
              <c:showVal val="0"/>
              <c:showCatName val="1"/>
              <c:showSerName val="0"/>
              <c:showPercent val="1"/>
              <c:showBubbleSize val="0"/>
            </c:dLbl>
            <c:dLbl>
              <c:idx val="6"/>
              <c:layout>
                <c:manualLayout>
                  <c:x val="-0.17462576186145731"/>
                  <c:y val="-9.7071004756764723E-2"/>
                </c:manualLayout>
              </c:layout>
              <c:dLblPos val="bestFit"/>
              <c:showLegendKey val="0"/>
              <c:showVal val="0"/>
              <c:showCatName val="1"/>
              <c:showSerName val="0"/>
              <c:showPercent val="1"/>
              <c:showBubbleSize val="0"/>
            </c:dLbl>
            <c:dLbl>
              <c:idx val="7"/>
              <c:layout>
                <c:manualLayout>
                  <c:xMode val="edge"/>
                  <c:yMode val="edge"/>
                  <c:x val="0.33333386785115815"/>
                  <c:y val="0.71770418765908583"/>
                </c:manualLayout>
              </c:layout>
              <c:dLblPos val="bestFit"/>
              <c:showLegendKey val="0"/>
              <c:showVal val="0"/>
              <c:showCatName val="1"/>
              <c:showSerName val="0"/>
              <c:showPercent val="1"/>
              <c:showBubbleSize val="0"/>
            </c:dLbl>
            <c:dLbl>
              <c:idx val="8"/>
              <c:layout>
                <c:manualLayout>
                  <c:xMode val="edge"/>
                  <c:yMode val="edge"/>
                  <c:x val="0.23645358113579693"/>
                  <c:y val="0.75837409162643399"/>
                </c:manualLayout>
              </c:layout>
              <c:dLblPos val="bestFit"/>
              <c:showLegendKey val="0"/>
              <c:showVal val="0"/>
              <c:showCatName val="1"/>
              <c:showSerName val="0"/>
              <c:showPercent val="1"/>
              <c:showBubbleSize val="0"/>
            </c:dLbl>
            <c:numFmt formatCode="0.0%" sourceLinked="0"/>
            <c:spPr>
              <a:noFill/>
              <a:ln w="1270">
                <a:noFill/>
              </a:ln>
            </c:spPr>
            <c:txPr>
              <a:bodyPr/>
              <a:lstStyle/>
              <a:p>
                <a:pPr>
                  <a:defRPr sz="800" b="1"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dLbls>
          <c:cat>
            <c:strRef>
              <c:f>'3a'!$T$10:$T$15</c:f>
              <c:strCache>
                <c:ptCount val="6"/>
                <c:pt idx="0">
                  <c:v>C. Manufacturing</c:v>
                </c:pt>
                <c:pt idx="1">
                  <c:v>H. Transportation and storage</c:v>
                </c:pt>
                <c:pt idx="2">
                  <c:v>J. Information and communication</c:v>
                </c:pt>
                <c:pt idx="3">
                  <c:v>N. Administrative and support service activities</c:v>
                </c:pt>
                <c:pt idx="4">
                  <c:v>I. Accommodation and food service activities</c:v>
                </c:pt>
                <c:pt idx="5">
                  <c:v>Others</c:v>
                </c:pt>
              </c:strCache>
            </c:strRef>
          </c:cat>
          <c:val>
            <c:numRef>
              <c:f>'3a'!$U$10:$U$15</c:f>
              <c:numCache>
                <c:formatCode>#,##0.0</c:formatCode>
                <c:ptCount val="6"/>
                <c:pt idx="0">
                  <c:v>136787.39145439977</c:v>
                </c:pt>
                <c:pt idx="1">
                  <c:v>49987.581274444943</c:v>
                </c:pt>
                <c:pt idx="2">
                  <c:v>14470.281969253158</c:v>
                </c:pt>
                <c:pt idx="3">
                  <c:v>11340.740130968878</c:v>
                </c:pt>
                <c:pt idx="4">
                  <c:v>6338.3003173175512</c:v>
                </c:pt>
                <c:pt idx="5" formatCode="_(* #,##0.0_);_(* \(#,##0.0\);_(* &quot;-&quot;??_);_(@_)">
                  <c:v>11291.069058401219</c:v>
                </c:pt>
              </c:numCache>
            </c:numRef>
          </c:val>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10"/>
      <c:rAngAx val="0"/>
      <c:perspective val="0"/>
    </c:view3D>
    <c:floor>
      <c:thickness val="0"/>
    </c:floor>
    <c:sideWall>
      <c:thickness val="0"/>
    </c:sideWall>
    <c:backWall>
      <c:thickness val="0"/>
    </c:backWall>
    <c:plotArea>
      <c:layout>
        <c:manualLayout>
          <c:layoutTarget val="inner"/>
          <c:xMode val="edge"/>
          <c:yMode val="edge"/>
          <c:x val="0.290322885503702"/>
          <c:y val="0.16467780429594273"/>
          <c:w val="0.39784988013470274"/>
          <c:h val="0.35083532219570407"/>
        </c:manualLayout>
      </c:layout>
      <c:pie3DChart>
        <c:varyColors val="1"/>
        <c:ser>
          <c:idx val="0"/>
          <c:order val="0"/>
          <c:spPr>
            <a:solidFill>
              <a:srgbClr val="9999FF"/>
            </a:solidFill>
            <a:ln w="12700">
              <a:solidFill>
                <a:srgbClr val="000000"/>
              </a:solidFill>
              <a:prstDash val="solid"/>
            </a:ln>
          </c:spPr>
          <c:explosion val="36"/>
          <c:dPt>
            <c:idx val="0"/>
            <c:bubble3D val="0"/>
            <c:spPr>
              <a:pattFill prst="pct40">
                <a:fgClr>
                  <a:srgbClr val="0000FF"/>
                </a:fgClr>
                <a:bgClr>
                  <a:srgbClr val="FFFFFF"/>
                </a:bgClr>
              </a:pattFill>
              <a:ln w="12700">
                <a:solidFill>
                  <a:srgbClr val="000000"/>
                </a:solidFill>
                <a:prstDash val="solid"/>
              </a:ln>
            </c:spPr>
          </c:dPt>
          <c:dLbls>
            <c:dLbl>
              <c:idx val="0"/>
              <c:layout>
                <c:manualLayout>
                  <c:x val="0.12096877453312042"/>
                  <c:y val="-6.1178032936813689E-2"/>
                </c:manualLayout>
              </c:layout>
              <c:numFmt formatCode="0.0%" sourceLinked="0"/>
              <c:spPr>
                <a:noFill/>
                <a:ln w="3175">
                  <a:solidFill>
                    <a:srgbClr val="000000"/>
                  </a:solidFill>
                  <a:prstDash val="solid"/>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
              <c:layout>
                <c:manualLayout>
                  <c:x val="5.1598367665796306E-2"/>
                  <c:y val="-0.16272590031258025"/>
                </c:manualLayout>
              </c:layout>
              <c:numFmt formatCode="0.0%" sourceLinked="0"/>
              <c:spPr>
                <a:noFill/>
                <a:ln w="3175">
                  <a:solidFill>
                    <a:srgbClr val="000000"/>
                  </a:solidFill>
                  <a:prstDash val="solid"/>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2"/>
              <c:layout>
                <c:manualLayout>
                  <c:x val="6.7372134248531876E-2"/>
                  <c:y val="6.387060805943405E-2"/>
                </c:manualLayout>
              </c:layout>
              <c:numFmt formatCode="0.0%" sourceLinked="0"/>
              <c:spPr>
                <a:noFill/>
                <a:ln w="3175">
                  <a:solidFill>
                    <a:srgbClr val="000000"/>
                  </a:solidFill>
                  <a:prstDash val="solid"/>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3"/>
              <c:layout>
                <c:manualLayout>
                  <c:x val="0.1077385440560814"/>
                  <c:y val="9.9099844023076977E-2"/>
                </c:manualLayout>
              </c:layout>
              <c:dLblPos val="bestFit"/>
              <c:showLegendKey val="0"/>
              <c:showVal val="0"/>
              <c:showCatName val="1"/>
              <c:showSerName val="0"/>
              <c:showPercent val="1"/>
              <c:showBubbleSize val="0"/>
            </c:dLbl>
            <c:dLbl>
              <c:idx val="4"/>
              <c:layout>
                <c:manualLayout>
                  <c:x val="-2.3688321470414234E-2"/>
                  <c:y val="0.11631593783473958"/>
                </c:manualLayout>
              </c:layout>
              <c:dLblPos val="bestFit"/>
              <c:showLegendKey val="0"/>
              <c:showVal val="0"/>
              <c:showCatName val="1"/>
              <c:showSerName val="0"/>
              <c:showPercent val="1"/>
              <c:showBubbleSize val="0"/>
            </c:dLbl>
            <c:dLbl>
              <c:idx val="5"/>
              <c:layout>
                <c:manualLayout>
                  <c:x val="-0.17568514849256192"/>
                  <c:y val="6.2409311007961668E-2"/>
                </c:manualLayout>
              </c:layout>
              <c:dLblPos val="bestFit"/>
              <c:showLegendKey val="0"/>
              <c:showVal val="0"/>
              <c:showCatName val="1"/>
              <c:showSerName val="0"/>
              <c:showPercent val="1"/>
              <c:showBubbleSize val="0"/>
            </c:dLbl>
            <c:dLbl>
              <c:idx val="6"/>
              <c:layout>
                <c:manualLayout>
                  <c:x val="-0.17346283871911872"/>
                  <c:y val="-9.6093811662563616E-2"/>
                </c:manualLayout>
              </c:layout>
              <c:dLblPos val="bestFit"/>
              <c:showLegendKey val="0"/>
              <c:showVal val="0"/>
              <c:showCatName val="1"/>
              <c:showSerName val="0"/>
              <c:showPercent val="1"/>
              <c:showBubbleSize val="0"/>
            </c:dLbl>
            <c:dLbl>
              <c:idx val="7"/>
              <c:layout>
                <c:manualLayout>
                  <c:xMode val="edge"/>
                  <c:yMode val="edge"/>
                  <c:x val="0.33278715162905964"/>
                  <c:y val="0.71599045346062051"/>
                </c:manualLayout>
              </c:layout>
              <c:dLblPos val="bestFit"/>
              <c:showLegendKey val="0"/>
              <c:showVal val="0"/>
              <c:showCatName val="1"/>
              <c:showSerName val="0"/>
              <c:showPercent val="1"/>
              <c:showBubbleSize val="0"/>
            </c:dLbl>
            <c:dLbl>
              <c:idx val="8"/>
              <c:layout>
                <c:manualLayout>
                  <c:xMode val="edge"/>
                  <c:yMode val="edge"/>
                  <c:x val="0.2360657627319438"/>
                  <c:y val="0.75656324582338907"/>
                </c:manualLayout>
              </c:layout>
              <c:dLblPos val="bestFit"/>
              <c:showLegendKey val="0"/>
              <c:showVal val="0"/>
              <c:showCatName val="1"/>
              <c:showSerName val="0"/>
              <c:showPercent val="1"/>
              <c:showBubbleSize val="0"/>
            </c:dLbl>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dLbls>
          <c:cat>
            <c:numRef>
              <c:f>'3a'!#REF!</c:f>
              <c:numCache>
                <c:formatCode>General</c:formatCode>
                <c:ptCount val="1"/>
                <c:pt idx="0">
                  <c:v>1</c:v>
                </c:pt>
              </c:numCache>
            </c:numRef>
          </c:cat>
          <c:val>
            <c:numRef>
              <c:f>'3a'!#REF!</c:f>
              <c:numCache>
                <c:formatCode>General</c:formatCode>
                <c:ptCount val="1"/>
                <c:pt idx="0">
                  <c:v>1</c:v>
                </c:pt>
              </c:numCache>
            </c:numRef>
          </c:val>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wmf"/><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1066800</xdr:colOff>
      <xdr:row>54</xdr:row>
      <xdr:rowOff>0</xdr:rowOff>
    </xdr:from>
    <xdr:to>
      <xdr:col>7</xdr:col>
      <xdr:colOff>0</xdr:colOff>
      <xdr:row>54</xdr:row>
      <xdr:rowOff>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1685925</xdr:colOff>
      <xdr:row>36</xdr:row>
      <xdr:rowOff>104775</xdr:rowOff>
    </xdr:from>
    <xdr:to>
      <xdr:col>9</xdr:col>
      <xdr:colOff>66675</xdr:colOff>
      <xdr:row>64</xdr:row>
      <xdr:rowOff>57150</xdr:rowOff>
    </xdr:to>
    <xdr:graphicFrame macro="">
      <xdr:nvGraphicFramePr>
        <xdr:cNvPr id="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0</xdr:colOff>
      <xdr:row>36</xdr:row>
      <xdr:rowOff>152400</xdr:rowOff>
    </xdr:from>
    <xdr:to>
      <xdr:col>13</xdr:col>
      <xdr:colOff>0</xdr:colOff>
      <xdr:row>49</xdr:row>
      <xdr:rowOff>95250</xdr:rowOff>
    </xdr:to>
    <xdr:pic>
      <xdr:nvPicPr>
        <xdr:cNvPr id="4" name="Picture 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77150" y="7467600"/>
          <a:ext cx="0" cy="2124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75</xdr:row>
      <xdr:rowOff>0</xdr:rowOff>
    </xdr:from>
    <xdr:to>
      <xdr:col>14</xdr:col>
      <xdr:colOff>428625</xdr:colOff>
      <xdr:row>90</xdr:row>
      <xdr:rowOff>9525</xdr:rowOff>
    </xdr:to>
    <xdr:graphicFrame macro="">
      <xdr:nvGraphicFramePr>
        <xdr:cNvPr id="5"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2/4Q2012/7.3%20%20Q4%202012%20FI%20Tables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1"/>
      <sheetName val="1a-2"/>
      <sheetName val="1b"/>
      <sheetName val="1c"/>
      <sheetName val="2b"/>
      <sheetName val="3b"/>
      <sheetName val="4a"/>
      <sheetName val="4b"/>
      <sheetName val="5a"/>
      <sheetName val="5b"/>
      <sheetName val="6a"/>
      <sheetName val="6b"/>
      <sheetName val="7a"/>
      <sheetName val="7b"/>
      <sheetName val="8ab"/>
      <sheetName val="9ab"/>
      <sheetName val="10ab"/>
      <sheetName val="11ab"/>
      <sheetName val="12ab"/>
      <sheetName val="13a"/>
      <sheetName val="13b"/>
      <sheetName val="14a"/>
      <sheetName val="14b"/>
    </sheetNames>
    <sheetDataSet>
      <sheetData sheetId="0"/>
      <sheetData sheetId="1"/>
      <sheetData sheetId="2">
        <row r="3">
          <cell r="A3" t="str">
            <v>First Quarter 2011 to Fourth Quarter 2012</v>
          </cell>
        </row>
        <row r="6">
          <cell r="L6" t="str">
            <v>Percent to Total Q4 2012</v>
          </cell>
          <cell r="M6" t="str">
            <v>Growth Rate
Q4 2011  - Q4 2012</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45"/>
  <sheetViews>
    <sheetView tabSelected="1" view="pageBreakPreview" zoomScale="80" zoomScaleNormal="65" zoomScaleSheetLayoutView="80" workbookViewId="0">
      <selection activeCell="C63" sqref="C63"/>
    </sheetView>
  </sheetViews>
  <sheetFormatPr defaultColWidth="8.85546875" defaultRowHeight="12.75" x14ac:dyDescent="0.2"/>
  <cols>
    <col min="1" max="1" width="30.42578125" style="1" customWidth="1"/>
    <col min="2" max="5" width="10.28515625" style="1" customWidth="1"/>
    <col min="6" max="6" width="13.7109375" style="1" bestFit="1" customWidth="1"/>
    <col min="7" max="9" width="10.7109375" style="1" customWidth="1"/>
    <col min="10" max="10" width="11.42578125" style="1" customWidth="1"/>
    <col min="11" max="11" width="11.5703125" style="1" customWidth="1"/>
    <col min="12" max="12" width="9.28515625" style="1" customWidth="1"/>
    <col min="13" max="13" width="12" style="1" customWidth="1"/>
    <col min="14" max="15" width="8.85546875" style="1" customWidth="1"/>
    <col min="16" max="16" width="35.28515625" style="1" customWidth="1"/>
    <col min="17" max="19" width="11.5703125" style="1" customWidth="1"/>
    <col min="20" max="20" width="13.7109375" style="1" customWidth="1"/>
    <col min="21" max="21" width="11.85546875" style="1" customWidth="1"/>
    <col min="22" max="16384" width="8.85546875" style="1"/>
  </cols>
  <sheetData>
    <row r="1" spans="1:22" s="70" customFormat="1" ht="14.1" customHeight="1" x14ac:dyDescent="0.2">
      <c r="A1" s="112" t="s">
        <v>52</v>
      </c>
      <c r="B1" s="20"/>
      <c r="C1" s="20"/>
      <c r="D1" s="20"/>
      <c r="E1" s="20"/>
      <c r="F1" s="20"/>
      <c r="G1" s="20"/>
      <c r="H1" s="20"/>
      <c r="I1" s="20"/>
      <c r="J1" s="20"/>
      <c r="K1" s="20"/>
      <c r="L1" s="20"/>
      <c r="M1" s="20"/>
    </row>
    <row r="2" spans="1:22" s="70" customFormat="1" ht="14.1" customHeight="1" x14ac:dyDescent="0.2">
      <c r="A2" s="112" t="s">
        <v>51</v>
      </c>
      <c r="B2" s="20"/>
      <c r="C2" s="20"/>
      <c r="D2" s="20"/>
      <c r="E2" s="20"/>
      <c r="F2" s="20"/>
      <c r="G2" s="20"/>
      <c r="H2" s="20"/>
      <c r="I2" s="20"/>
      <c r="J2" s="20"/>
      <c r="K2" s="20"/>
      <c r="L2" s="20"/>
      <c r="M2" s="20"/>
    </row>
    <row r="3" spans="1:22" s="70" customFormat="1" ht="14.1" customHeight="1" x14ac:dyDescent="0.2">
      <c r="A3" s="111" t="str">
        <f>'[1]1b'!A3</f>
        <v>First Quarter 2011 to Fourth Quarter 2012</v>
      </c>
      <c r="B3" s="20"/>
      <c r="C3" s="20"/>
      <c r="D3" s="20"/>
      <c r="E3" s="20"/>
      <c r="F3" s="20"/>
      <c r="G3" s="20"/>
      <c r="H3" s="20"/>
      <c r="I3" s="20"/>
      <c r="J3" s="20"/>
      <c r="K3" s="20"/>
      <c r="L3" s="20"/>
      <c r="M3" s="20"/>
    </row>
    <row r="4" spans="1:22" s="70" customFormat="1" ht="14.1" customHeight="1" x14ac:dyDescent="0.2">
      <c r="A4" s="110" t="s">
        <v>50</v>
      </c>
      <c r="B4" s="20"/>
      <c r="C4" s="20"/>
      <c r="D4" s="20"/>
      <c r="E4" s="20"/>
      <c r="F4" s="20"/>
      <c r="G4" s="20"/>
      <c r="H4" s="20"/>
      <c r="I4" s="20"/>
      <c r="J4" s="20"/>
      <c r="K4" s="20"/>
      <c r="L4" s="20"/>
      <c r="M4" s="20"/>
    </row>
    <row r="5" spans="1:22" s="70" customFormat="1" ht="14.1" customHeight="1" thickBot="1" x14ac:dyDescent="0.25">
      <c r="A5" s="20"/>
      <c r="B5" s="20"/>
      <c r="C5" s="20"/>
      <c r="D5" s="20"/>
      <c r="E5" s="20"/>
      <c r="F5" s="20"/>
      <c r="G5" s="20"/>
      <c r="H5" s="20"/>
      <c r="I5" s="20"/>
      <c r="J5" s="20"/>
      <c r="K5" s="20"/>
      <c r="L5" s="20"/>
      <c r="M5" s="20"/>
    </row>
    <row r="6" spans="1:22" s="70" customFormat="1" ht="12.75" customHeight="1" x14ac:dyDescent="0.2">
      <c r="A6" s="36"/>
      <c r="B6" s="35" t="s">
        <v>31</v>
      </c>
      <c r="C6" s="109"/>
      <c r="D6" s="109"/>
      <c r="E6" s="109"/>
      <c r="F6" s="109"/>
      <c r="G6" s="109"/>
      <c r="H6" s="109"/>
      <c r="I6" s="109"/>
      <c r="J6" s="109"/>
      <c r="K6" s="34"/>
      <c r="L6" s="108" t="str">
        <f>'[1]1b'!L6:L8</f>
        <v>Percent to Total Q4 2012</v>
      </c>
      <c r="M6" s="107" t="str">
        <f>'[1]1b'!M6:M8</f>
        <v>Growth Rate
Q4 2011  - Q4 2012</v>
      </c>
    </row>
    <row r="7" spans="1:22" s="70" customFormat="1" ht="14.25" x14ac:dyDescent="0.2">
      <c r="A7" s="31" t="s">
        <v>20</v>
      </c>
      <c r="B7" s="106">
        <v>2011</v>
      </c>
      <c r="C7" s="106"/>
      <c r="D7" s="106"/>
      <c r="E7" s="106"/>
      <c r="F7" s="106"/>
      <c r="G7" s="105">
        <v>2012</v>
      </c>
      <c r="H7" s="104"/>
      <c r="I7" s="104"/>
      <c r="J7" s="104"/>
      <c r="K7" s="103"/>
      <c r="L7" s="102"/>
      <c r="M7" s="101"/>
    </row>
    <row r="8" spans="1:22" s="70" customFormat="1" ht="33.75" customHeight="1" thickBot="1" x14ac:dyDescent="0.25">
      <c r="A8" s="27"/>
      <c r="B8" s="100" t="s">
        <v>48</v>
      </c>
      <c r="C8" s="100" t="s">
        <v>49</v>
      </c>
      <c r="D8" s="100" t="s">
        <v>46</v>
      </c>
      <c r="E8" s="100" t="s">
        <v>45</v>
      </c>
      <c r="F8" s="100" t="s">
        <v>0</v>
      </c>
      <c r="G8" s="99" t="s">
        <v>48</v>
      </c>
      <c r="H8" s="99" t="s">
        <v>47</v>
      </c>
      <c r="I8" s="99" t="s">
        <v>46</v>
      </c>
      <c r="J8" s="99" t="s">
        <v>45</v>
      </c>
      <c r="K8" s="99" t="s">
        <v>0</v>
      </c>
      <c r="L8" s="98"/>
      <c r="M8" s="97"/>
      <c r="P8" s="70" t="s">
        <v>0</v>
      </c>
      <c r="Q8" s="89">
        <f>SUM(Q10:Q28)</f>
        <v>230215.3642047855</v>
      </c>
    </row>
    <row r="9" spans="1:22" s="70" customFormat="1" ht="5.0999999999999996" customHeight="1" x14ac:dyDescent="0.2">
      <c r="A9" s="23"/>
      <c r="B9" s="20"/>
      <c r="C9" s="20"/>
      <c r="D9" s="20"/>
      <c r="E9" s="20"/>
      <c r="F9" s="21"/>
      <c r="G9" s="22"/>
      <c r="H9" s="22"/>
      <c r="I9" s="22"/>
      <c r="J9" s="22"/>
      <c r="K9" s="21"/>
      <c r="L9" s="21"/>
      <c r="M9" s="20"/>
    </row>
    <row r="10" spans="1:22" s="70" customFormat="1" ht="18" customHeight="1" x14ac:dyDescent="0.2">
      <c r="A10" s="48" t="s">
        <v>19</v>
      </c>
      <c r="B10" s="41">
        <v>294.12200000000001</v>
      </c>
      <c r="C10" s="41">
        <v>0</v>
      </c>
      <c r="D10" s="88">
        <v>960.03099999999995</v>
      </c>
      <c r="E10" s="88">
        <v>10.403283462999999</v>
      </c>
      <c r="F10" s="7">
        <f>SUM(B10:E10)</f>
        <v>1264.556283463</v>
      </c>
      <c r="G10" s="79">
        <v>137.086946101</v>
      </c>
      <c r="H10" s="79">
        <v>1622.337</v>
      </c>
      <c r="I10" s="79">
        <v>0</v>
      </c>
      <c r="J10" s="79">
        <v>2328.1659999999997</v>
      </c>
      <c r="K10" s="80">
        <f>SUM(G10:J10)</f>
        <v>4087.5899461009994</v>
      </c>
      <c r="L10" s="80">
        <f>(J10/$J$29)*100</f>
        <v>1.011299140716345</v>
      </c>
      <c r="M10" s="6">
        <f>IF(ISERROR((J10/E10-1)*100),"-",(J10/E10-1)*100)</f>
        <v>22279.146048267201</v>
      </c>
      <c r="N10" s="20">
        <f>RANK(L10,$L$10:$L$28,0)</f>
        <v>7</v>
      </c>
      <c r="O10" s="70">
        <v>1</v>
      </c>
      <c r="P10" s="48" t="s">
        <v>19</v>
      </c>
      <c r="Q10" s="79">
        <v>2328.1659999999997</v>
      </c>
      <c r="R10" s="78">
        <f>Q10/$Q$8</f>
        <v>1.0112991407163449E-2</v>
      </c>
      <c r="S10" s="70">
        <f>Q10/1000</f>
        <v>2.3281659999999995</v>
      </c>
      <c r="T10" s="48" t="s">
        <v>17</v>
      </c>
      <c r="U10" s="86">
        <f>VLOOKUP(T10,$A$10:$J$28,10,0)</f>
        <v>136787.39145439977</v>
      </c>
      <c r="V10" s="78">
        <f>U10/$Q$8</f>
        <v>0.59417142694577962</v>
      </c>
    </row>
    <row r="11" spans="1:22" s="70" customFormat="1" ht="15" customHeight="1" x14ac:dyDescent="0.2">
      <c r="A11" s="52" t="s">
        <v>18</v>
      </c>
      <c r="B11" s="96">
        <v>287.92400000000004</v>
      </c>
      <c r="C11" s="96">
        <v>81.555200000000013</v>
      </c>
      <c r="D11" s="87">
        <v>0</v>
      </c>
      <c r="E11" s="86">
        <v>175.22160000000002</v>
      </c>
      <c r="F11" s="16">
        <f>SUM(B11:E11)</f>
        <v>544.70080000000007</v>
      </c>
      <c r="G11" s="94">
        <v>0</v>
      </c>
      <c r="H11" s="94" t="s">
        <v>24</v>
      </c>
      <c r="I11" s="94">
        <v>229.56660413</v>
      </c>
      <c r="J11" s="94" t="s">
        <v>24</v>
      </c>
      <c r="K11" s="16">
        <f>SUM(G11:J11)</f>
        <v>229.56660413</v>
      </c>
      <c r="L11" s="16" t="s">
        <v>24</v>
      </c>
      <c r="M11" s="95" t="str">
        <f>IF(ISERROR((J11/E11-1)*100),"-",(J11/E11-1)*100)</f>
        <v>-</v>
      </c>
      <c r="N11" s="20" t="e">
        <f>RANK(L11,$L$10:$L$28,0)</f>
        <v>#VALUE!</v>
      </c>
      <c r="O11" s="70">
        <v>2</v>
      </c>
      <c r="P11" s="52" t="s">
        <v>18</v>
      </c>
      <c r="Q11" s="94"/>
      <c r="R11" s="78">
        <f>Q11/$Q$8</f>
        <v>0</v>
      </c>
      <c r="S11" s="70">
        <f>Q11/1000</f>
        <v>0</v>
      </c>
      <c r="T11" s="47" t="s">
        <v>12</v>
      </c>
      <c r="U11" s="86">
        <f>VLOOKUP(T11,$A$10:$J$28,10,0)</f>
        <v>49987.581274444943</v>
      </c>
      <c r="V11" s="78">
        <f>U11/$Q$8</f>
        <v>0.21713399297702413</v>
      </c>
    </row>
    <row r="12" spans="1:22" s="70" customFormat="1" ht="15.75" customHeight="1" x14ac:dyDescent="0.2">
      <c r="A12" s="48" t="s">
        <v>17</v>
      </c>
      <c r="B12" s="42">
        <v>16752.404297191824</v>
      </c>
      <c r="C12" s="93">
        <v>26089.971149045989</v>
      </c>
      <c r="D12" s="88">
        <v>9909.0179378069988</v>
      </c>
      <c r="E12" s="88">
        <v>90166.461643909701</v>
      </c>
      <c r="F12" s="7">
        <f>SUM(B12:E12)</f>
        <v>142917.8550279545</v>
      </c>
      <c r="G12" s="79">
        <v>12038.118497220006</v>
      </c>
      <c r="H12" s="79">
        <v>14040.391093231239</v>
      </c>
      <c r="I12" s="79">
        <v>6665.3099421960005</v>
      </c>
      <c r="J12" s="79">
        <v>136787.39145439977</v>
      </c>
      <c r="K12" s="80">
        <f>SUM(G12:J12)</f>
        <v>169531.210987047</v>
      </c>
      <c r="L12" s="80">
        <f>(J12/$J$29)*100</f>
        <v>59.417142694577961</v>
      </c>
      <c r="M12" s="6">
        <f>IF(ISERROR((J12/E12-1)*100),"-",(J12/E12-1)*100)</f>
        <v>51.705400168200001</v>
      </c>
      <c r="N12" s="20">
        <f>RANK(L12,$L$10:$L$28,0)</f>
        <v>1</v>
      </c>
      <c r="O12" s="70">
        <v>3</v>
      </c>
      <c r="P12" s="48" t="s">
        <v>17</v>
      </c>
      <c r="Q12" s="79">
        <v>136787.39145439977</v>
      </c>
      <c r="R12" s="78">
        <f>Q12/$Q$8</f>
        <v>0.59417142694577962</v>
      </c>
      <c r="S12" s="70">
        <f>Q12/1000</f>
        <v>136.78739145439977</v>
      </c>
      <c r="T12" s="47" t="s">
        <v>10</v>
      </c>
      <c r="U12" s="86">
        <f>VLOOKUP(T12,$A$10:$J$28,10,0)</f>
        <v>14470.281969253158</v>
      </c>
      <c r="V12" s="78">
        <f>U12/$Q$8</f>
        <v>6.2855413752408287E-2</v>
      </c>
    </row>
    <row r="13" spans="1:22" s="70" customFormat="1" ht="29.25" customHeight="1" x14ac:dyDescent="0.2">
      <c r="A13" s="47" t="s">
        <v>16</v>
      </c>
      <c r="B13" s="87">
        <v>184.28746024</v>
      </c>
      <c r="C13" s="87">
        <v>4829.3091731256009</v>
      </c>
      <c r="D13" s="86">
        <v>5099.5923999999995</v>
      </c>
      <c r="E13" s="86">
        <v>20354.263063599999</v>
      </c>
      <c r="F13" s="16">
        <f>SUM(B13:E13)</f>
        <v>30467.452096965601</v>
      </c>
      <c r="G13" s="84">
        <v>146.55808755839999</v>
      </c>
      <c r="H13" s="84">
        <v>24.725000000000001</v>
      </c>
      <c r="I13" s="84">
        <v>4873.2741029999997</v>
      </c>
      <c r="J13" s="84">
        <v>671.90904110823476</v>
      </c>
      <c r="K13" s="16">
        <f>SUM(G13:J13)</f>
        <v>5716.4662316666345</v>
      </c>
      <c r="L13" s="16">
        <f>(J13/$J$29)*100</f>
        <v>0.29186107687866808</v>
      </c>
      <c r="M13" s="85">
        <f>IF(ISERROR((J13/E13-1)*100),"-",(J13/E13-1)*100)</f>
        <v>-96.698927202577906</v>
      </c>
      <c r="N13" s="20">
        <f>RANK(L13,$L$10:$L$28,0)</f>
        <v>9</v>
      </c>
      <c r="O13" s="70">
        <v>4</v>
      </c>
      <c r="P13" s="47" t="s">
        <v>16</v>
      </c>
      <c r="Q13" s="84">
        <v>671.90904110823476</v>
      </c>
      <c r="R13" s="78">
        <f>Q13/$Q$8</f>
        <v>2.9186107687866809E-3</v>
      </c>
      <c r="T13" s="47" t="s">
        <v>6</v>
      </c>
      <c r="U13" s="86">
        <f>VLOOKUP(T13,$A$10:$J$28,10,0)</f>
        <v>11340.740130968878</v>
      </c>
      <c r="V13" s="78">
        <f>U13/$Q$8</f>
        <v>4.9261439044879944E-2</v>
      </c>
    </row>
    <row r="14" spans="1:22" s="70" customFormat="1" ht="31.5" customHeight="1" x14ac:dyDescent="0.2">
      <c r="A14" s="48" t="s">
        <v>15</v>
      </c>
      <c r="B14" s="92">
        <v>0</v>
      </c>
      <c r="C14" s="92">
        <v>385.11032800000004</v>
      </c>
      <c r="D14" s="41">
        <v>0</v>
      </c>
      <c r="E14" s="88">
        <v>5.4835000000000003</v>
      </c>
      <c r="F14" s="7">
        <f>SUM(B14:E14)</f>
        <v>390.59382800000003</v>
      </c>
      <c r="G14" s="91">
        <v>0</v>
      </c>
      <c r="H14" s="91">
        <v>737.37799999999993</v>
      </c>
      <c r="I14" s="91">
        <v>0</v>
      </c>
      <c r="J14" s="91">
        <v>350.07000993522939</v>
      </c>
      <c r="K14" s="80">
        <f>SUM(G14:J14)</f>
        <v>1087.4480099352293</v>
      </c>
      <c r="L14" s="80">
        <f>(J14/$J$29)*100</f>
        <v>0.15206196647406578</v>
      </c>
      <c r="M14" s="6">
        <f>IF(ISERROR((J14/E14-1)*100),"-",(J14/E14-1)*100)</f>
        <v>6284.0614559173773</v>
      </c>
      <c r="N14" s="20">
        <f>RANK(L14,$L$10:$L$28,0)</f>
        <v>12</v>
      </c>
      <c r="O14" s="70">
        <v>5</v>
      </c>
      <c r="P14" s="48" t="s">
        <v>15</v>
      </c>
      <c r="Q14" s="91">
        <v>350.07000993522939</v>
      </c>
      <c r="R14" s="78">
        <f>Q14/$Q$8</f>
        <v>1.5206196647406579E-3</v>
      </c>
      <c r="T14" s="48" t="s">
        <v>11</v>
      </c>
      <c r="U14" s="86">
        <f>VLOOKUP(T14,$A$10:$J$28,10,0)</f>
        <v>6338.3003173175512</v>
      </c>
      <c r="V14" s="78">
        <f>U14/$Q$8</f>
        <v>2.7532047390544219E-2</v>
      </c>
    </row>
    <row r="15" spans="1:22" s="70" customFormat="1" ht="15" customHeight="1" x14ac:dyDescent="0.2">
      <c r="A15" s="47" t="s">
        <v>14</v>
      </c>
      <c r="B15" s="87">
        <v>0</v>
      </c>
      <c r="C15" s="87">
        <v>6.8976000000000006</v>
      </c>
      <c r="D15" s="86">
        <v>25.043850000000003</v>
      </c>
      <c r="E15" s="86">
        <v>1.2762899999999999</v>
      </c>
      <c r="F15" s="16">
        <f>SUM(B15:E15)</f>
        <v>33.217740000000006</v>
      </c>
      <c r="G15" s="84">
        <v>0</v>
      </c>
      <c r="H15" s="84">
        <v>1572.576577112</v>
      </c>
      <c r="I15" s="84">
        <v>1250.9555029999999</v>
      </c>
      <c r="J15" s="84">
        <v>1108.3974414500001</v>
      </c>
      <c r="K15" s="16">
        <f>SUM(G15:J15)</f>
        <v>3931.9295215619995</v>
      </c>
      <c r="L15" s="16">
        <f>(J15/$J$29)*100</f>
        <v>0.48146110720222718</v>
      </c>
      <c r="M15" s="85">
        <f>IF(ISERROR((J15/E15-1)*100),"-",(J15/E15-1)*100)</f>
        <v>86745.265688048967</v>
      </c>
      <c r="N15" s="20">
        <f>RANK(L15,$L$10:$L$28,0)</f>
        <v>8</v>
      </c>
      <c r="O15" s="70">
        <v>6</v>
      </c>
      <c r="P15" s="47" t="s">
        <v>14</v>
      </c>
      <c r="Q15" s="84">
        <v>1108.3974414500001</v>
      </c>
      <c r="R15" s="78">
        <f>Q15/$Q$8</f>
        <v>4.8146110720222717E-3</v>
      </c>
      <c r="T15" s="70" t="s">
        <v>44</v>
      </c>
      <c r="U15" s="89">
        <f>J29-SUM(U10:U14)</f>
        <v>11291.069058401219</v>
      </c>
      <c r="V15" s="90">
        <f>U15/$U$16</f>
        <v>4.9045679889363834E-2</v>
      </c>
    </row>
    <row r="16" spans="1:22" s="70" customFormat="1" ht="27" customHeight="1" x14ac:dyDescent="0.2">
      <c r="A16" s="48" t="s">
        <v>13</v>
      </c>
      <c r="B16" s="41">
        <v>4.0027324172999998</v>
      </c>
      <c r="C16" s="41">
        <v>5.8</v>
      </c>
      <c r="D16" s="88">
        <v>7.8106200000000001</v>
      </c>
      <c r="E16" s="88">
        <v>54.160309206699999</v>
      </c>
      <c r="F16" s="7">
        <f>SUM(B16:E16)</f>
        <v>71.773661623999999</v>
      </c>
      <c r="G16" s="79">
        <v>35.159999999999997</v>
      </c>
      <c r="H16" s="79">
        <v>31.560000000000002</v>
      </c>
      <c r="I16" s="79">
        <v>131.09052160000002</v>
      </c>
      <c r="J16" s="79">
        <v>82.643000000000001</v>
      </c>
      <c r="K16" s="80">
        <f>SUM(G16:J16)</f>
        <v>280.45352160000004</v>
      </c>
      <c r="L16" s="80">
        <f>(J16/$J$29)*100</f>
        <v>3.5898125342531811E-2</v>
      </c>
      <c r="M16" s="6">
        <f>IF(ISERROR((J16/E16-1)*100),"-",(J16/E16-1)*100)</f>
        <v>52.589601519070527</v>
      </c>
      <c r="N16" s="20">
        <f>RANK(L16,$L$10:$L$28,0)</f>
        <v>14</v>
      </c>
      <c r="O16" s="70">
        <v>7</v>
      </c>
      <c r="P16" s="48" t="s">
        <v>13</v>
      </c>
      <c r="Q16" s="79">
        <v>82.643000000000001</v>
      </c>
      <c r="R16" s="78">
        <f>Q16/$Q$8</f>
        <v>3.5898125342531808E-4</v>
      </c>
      <c r="T16" s="70" t="s">
        <v>0</v>
      </c>
      <c r="U16" s="89">
        <f>SUM(U10:U15)</f>
        <v>230215.3642047855</v>
      </c>
      <c r="V16" s="90">
        <f>SUM(V10:V15)</f>
        <v>1.0000000000000002</v>
      </c>
    </row>
    <row r="17" spans="1:21" s="70" customFormat="1" ht="15" customHeight="1" x14ac:dyDescent="0.2">
      <c r="A17" s="47" t="s">
        <v>12</v>
      </c>
      <c r="B17" s="87">
        <v>12.233920000000001</v>
      </c>
      <c r="C17" s="87">
        <v>414.92900045249462</v>
      </c>
      <c r="D17" s="87">
        <v>0</v>
      </c>
      <c r="E17" s="86">
        <v>713.28750423469103</v>
      </c>
      <c r="F17" s="16">
        <f>SUM(B17:E17)</f>
        <v>1140.4504246871857</v>
      </c>
      <c r="G17" s="84">
        <v>0</v>
      </c>
      <c r="H17" s="84">
        <v>2506.9678457600003</v>
      </c>
      <c r="I17" s="84">
        <v>538.27802488000009</v>
      </c>
      <c r="J17" s="84">
        <v>49987.581274444943</v>
      </c>
      <c r="K17" s="16">
        <f>SUM(G17:J17)</f>
        <v>53032.827145084942</v>
      </c>
      <c r="L17" s="16">
        <f>(J17/$J$29)*100</f>
        <v>21.713399297702413</v>
      </c>
      <c r="M17" s="85">
        <f>IF(ISERROR((J17/E17-1)*100),"-",(J17/E17-1)*100)</f>
        <v>6908.0550938682445</v>
      </c>
      <c r="N17" s="20">
        <f>RANK(L17,$L$10:$L$28,0)</f>
        <v>2</v>
      </c>
      <c r="O17" s="70">
        <v>8</v>
      </c>
      <c r="P17" s="47" t="s">
        <v>12</v>
      </c>
      <c r="Q17" s="84">
        <v>49987.581274444943</v>
      </c>
      <c r="R17" s="78">
        <f>Q17/$Q$8</f>
        <v>0.21713399297702413</v>
      </c>
      <c r="U17" s="70" t="b">
        <f>U16=Q8</f>
        <v>1</v>
      </c>
    </row>
    <row r="18" spans="1:21" s="70" customFormat="1" ht="15" customHeight="1" x14ac:dyDescent="0.2">
      <c r="A18" s="48" t="s">
        <v>11</v>
      </c>
      <c r="B18" s="41">
        <v>47.067347920000003</v>
      </c>
      <c r="C18" s="41">
        <v>75.432135879699999</v>
      </c>
      <c r="D18" s="88">
        <v>764.38916500000005</v>
      </c>
      <c r="E18" s="88">
        <v>127.4586076314</v>
      </c>
      <c r="F18" s="7">
        <f>SUM(B18:E18)</f>
        <v>1014.3472564311</v>
      </c>
      <c r="G18" s="79">
        <v>1600.7004814000002</v>
      </c>
      <c r="H18" s="79" t="s">
        <v>24</v>
      </c>
      <c r="I18" s="79">
        <v>110</v>
      </c>
      <c r="J18" s="79">
        <v>6338.3003173175512</v>
      </c>
      <c r="K18" s="80">
        <f>SUM(G18:J18)</f>
        <v>8049.0007987175513</v>
      </c>
      <c r="L18" s="80">
        <f>(J18/$J$29)*100</f>
        <v>2.7532047390544219</v>
      </c>
      <c r="M18" s="6">
        <f>IF(ISERROR((J18/E18-1)*100),"-",(J18/E18-1)*100)</f>
        <v>4872.830344771538</v>
      </c>
      <c r="N18" s="20">
        <f>RANK(L18,$L$10:$L$28,0)</f>
        <v>5</v>
      </c>
      <c r="O18" s="70">
        <v>9</v>
      </c>
      <c r="P18" s="48" t="s">
        <v>11</v>
      </c>
      <c r="Q18" s="79">
        <v>6338.3003173175512</v>
      </c>
      <c r="R18" s="78">
        <f>Q18/$Q$8</f>
        <v>2.7532047390544219E-2</v>
      </c>
    </row>
    <row r="19" spans="1:21" s="70" customFormat="1" ht="15.75" customHeight="1" x14ac:dyDescent="0.2">
      <c r="A19" s="47" t="s">
        <v>10</v>
      </c>
      <c r="B19" s="87">
        <v>1108.0288210799999</v>
      </c>
      <c r="C19" s="87">
        <v>171.95171244669996</v>
      </c>
      <c r="D19" s="86">
        <v>561.81763160000014</v>
      </c>
      <c r="E19" s="86">
        <v>1539.2737151411638</v>
      </c>
      <c r="F19" s="16">
        <f>SUM(B19:E19)</f>
        <v>3381.0718802678639</v>
      </c>
      <c r="G19" s="84">
        <v>387.82461340000009</v>
      </c>
      <c r="H19" s="84">
        <v>457.26097682300002</v>
      </c>
      <c r="I19" s="84">
        <v>125.82584999999999</v>
      </c>
      <c r="J19" s="84">
        <v>14470.281969253158</v>
      </c>
      <c r="K19" s="16">
        <f>SUM(G19:J19)</f>
        <v>15441.193409476158</v>
      </c>
      <c r="L19" s="16">
        <f>(J19/$J$29)*100</f>
        <v>6.2855413752408289</v>
      </c>
      <c r="M19" s="85">
        <f>IF(ISERROR((J19/E19-1)*100),"-",(J19/E19-1)*100)</f>
        <v>840.07205001393231</v>
      </c>
      <c r="N19" s="20">
        <f>RANK(L19,$L$10:$L$28,0)</f>
        <v>3</v>
      </c>
      <c r="O19" s="70">
        <v>10</v>
      </c>
      <c r="P19" s="47" t="s">
        <v>10</v>
      </c>
      <c r="Q19" s="84">
        <v>14470.281969253158</v>
      </c>
      <c r="R19" s="78">
        <f>Q19/$Q$8</f>
        <v>6.2855413752408287E-2</v>
      </c>
    </row>
    <row r="20" spans="1:21" s="70" customFormat="1" ht="13.7" customHeight="1" x14ac:dyDescent="0.2">
      <c r="A20" s="48" t="s">
        <v>9</v>
      </c>
      <c r="B20" s="41">
        <v>20.508560000000003</v>
      </c>
      <c r="C20" s="41">
        <v>15.560692830000001</v>
      </c>
      <c r="D20" s="88">
        <v>29.726835580000003</v>
      </c>
      <c r="E20" s="88">
        <v>25.239588310000002</v>
      </c>
      <c r="F20" s="7">
        <f>SUM(B20:E20)</f>
        <v>91.035676720000012</v>
      </c>
      <c r="G20" s="79">
        <v>37.830330459999999</v>
      </c>
      <c r="H20" s="79">
        <v>17.64366884</v>
      </c>
      <c r="I20" s="79">
        <v>18.637805</v>
      </c>
      <c r="J20" s="79">
        <v>6.6266219999999993</v>
      </c>
      <c r="K20" s="80">
        <f>SUM(G20:J20)</f>
        <v>80.7384263</v>
      </c>
      <c r="L20" s="80">
        <f>(J20/$J$29)*100</f>
        <v>2.8784447219193251E-3</v>
      </c>
      <c r="M20" s="6">
        <f>IF(ISERROR((J20/E20-1)*100),"-",(J20/E20-1)*100)</f>
        <v>-73.745126431501618</v>
      </c>
      <c r="N20" s="20">
        <f>RANK(L20,$L$10:$L$28,0)</f>
        <v>16</v>
      </c>
      <c r="O20" s="70">
        <v>11</v>
      </c>
      <c r="P20" s="48" t="s">
        <v>9</v>
      </c>
      <c r="Q20" s="79">
        <v>6.6266219999999993</v>
      </c>
      <c r="R20" s="78">
        <f>Q20/$Q$8</f>
        <v>2.8784447219193252E-5</v>
      </c>
    </row>
    <row r="21" spans="1:21" s="70" customFormat="1" ht="14.25" customHeight="1" x14ac:dyDescent="0.2">
      <c r="A21" s="47" t="s">
        <v>8</v>
      </c>
      <c r="B21" s="87">
        <v>1467.3993170659999</v>
      </c>
      <c r="C21" s="87">
        <v>5183.679369586499</v>
      </c>
      <c r="D21" s="86">
        <v>7463.6874472250001</v>
      </c>
      <c r="E21" s="86">
        <v>47601.529631199999</v>
      </c>
      <c r="F21" s="16">
        <f>SUM(B21:E21)</f>
        <v>61716.295765077499</v>
      </c>
      <c r="G21" s="84">
        <v>1622.1399700514</v>
      </c>
      <c r="H21" s="84">
        <v>1072.7679377999998</v>
      </c>
      <c r="I21" s="84">
        <v>1581.8503940000001</v>
      </c>
      <c r="J21" s="84">
        <v>5720.2521125447574</v>
      </c>
      <c r="K21" s="16">
        <f>SUM(G21:J21)</f>
        <v>9997.010414396158</v>
      </c>
      <c r="L21" s="16">
        <f>(J21/$J$29)*100</f>
        <v>2.4847395100252174</v>
      </c>
      <c r="M21" s="85">
        <f>IF(ISERROR((J21/E21-1)*100),"-",(J21/E21-1)*100)</f>
        <v>-87.983049795115264</v>
      </c>
      <c r="N21" s="20">
        <f>RANK(L21,$L$10:$L$28,0)</f>
        <v>6</v>
      </c>
      <c r="O21" s="70">
        <v>12</v>
      </c>
      <c r="P21" s="47" t="s">
        <v>8</v>
      </c>
      <c r="Q21" s="84">
        <v>5720.2521125447574</v>
      </c>
      <c r="R21" s="78">
        <f>Q21/$Q$8</f>
        <v>2.4847395100252176E-2</v>
      </c>
      <c r="T21" s="89">
        <f>SUM(Q15:Q28)</f>
        <v>90077.827699342233</v>
      </c>
    </row>
    <row r="22" spans="1:21" s="70" customFormat="1" ht="30" customHeight="1" x14ac:dyDescent="0.2">
      <c r="A22" s="48" t="s">
        <v>7</v>
      </c>
      <c r="B22" s="41">
        <v>23.277324</v>
      </c>
      <c r="C22" s="41">
        <v>26.411000000000001</v>
      </c>
      <c r="D22" s="88">
        <v>79.543999999999997</v>
      </c>
      <c r="E22" s="88">
        <v>133.91030319000001</v>
      </c>
      <c r="F22" s="7">
        <f>SUM(B22:E22)</f>
        <v>263.14262718999998</v>
      </c>
      <c r="G22" s="79">
        <v>0</v>
      </c>
      <c r="H22" s="79">
        <v>0.35</v>
      </c>
      <c r="I22" s="79">
        <v>28.799199999999999</v>
      </c>
      <c r="J22" s="79">
        <v>153.63238775895402</v>
      </c>
      <c r="K22" s="80">
        <f>SUM(G22:J22)</f>
        <v>182.78158775895403</v>
      </c>
      <c r="L22" s="80">
        <f>(J22/$J$29)*100</f>
        <v>6.6734202684357799E-2</v>
      </c>
      <c r="M22" s="6">
        <f>IF(ISERROR((J22/E22-1)*100),"-",(J22/E22-1)*100)</f>
        <v>14.727832063057257</v>
      </c>
      <c r="N22" s="20">
        <f>RANK(L22,$L$10:$L$28,0)</f>
        <v>13</v>
      </c>
      <c r="O22" s="70">
        <v>13</v>
      </c>
      <c r="P22" s="48" t="s">
        <v>7</v>
      </c>
      <c r="Q22" s="79">
        <v>153.63238775895402</v>
      </c>
      <c r="R22" s="78">
        <f>Q23/$Q$8</f>
        <v>4.9261439044879944E-2</v>
      </c>
    </row>
    <row r="23" spans="1:21" s="70" customFormat="1" ht="27.6" customHeight="1" x14ac:dyDescent="0.2">
      <c r="A23" s="47" t="s">
        <v>6</v>
      </c>
      <c r="B23" s="87">
        <v>1808.0318947320002</v>
      </c>
      <c r="C23" s="87">
        <v>2936.9500427141038</v>
      </c>
      <c r="D23" s="86">
        <v>1479.5146827209999</v>
      </c>
      <c r="E23" s="86">
        <v>6836.2321349354334</v>
      </c>
      <c r="F23" s="16">
        <f>SUM(B23:E23)</f>
        <v>13060.728755102537</v>
      </c>
      <c r="G23" s="84">
        <v>2361.8816306538006</v>
      </c>
      <c r="H23" s="84">
        <v>507.61785159537595</v>
      </c>
      <c r="I23" s="84">
        <v>2103.3971525000006</v>
      </c>
      <c r="J23" s="84">
        <v>11340.740130968878</v>
      </c>
      <c r="K23" s="16">
        <f>SUM(G23:J23)</f>
        <v>16313.636765718054</v>
      </c>
      <c r="L23" s="16">
        <f>(J23/$J$29)*100</f>
        <v>4.9261439044879944</v>
      </c>
      <c r="M23" s="85">
        <f>IF(ISERROR((J23/E23-1)*100),"-",(J23/E23-1)*100)</f>
        <v>65.891676981153125</v>
      </c>
      <c r="N23" s="20">
        <f>RANK(L23,$L$10:$L$28,0)</f>
        <v>4</v>
      </c>
      <c r="O23" s="70">
        <v>14</v>
      </c>
      <c r="P23" s="47" t="s">
        <v>6</v>
      </c>
      <c r="Q23" s="84">
        <v>11340.740130968878</v>
      </c>
      <c r="R23" s="78">
        <f>Q22/$Q$8</f>
        <v>6.6734202684357795E-4</v>
      </c>
    </row>
    <row r="24" spans="1:21" s="70" customFormat="1" ht="29.25" customHeight="1" x14ac:dyDescent="0.2">
      <c r="A24" s="48" t="s">
        <v>5</v>
      </c>
      <c r="B24" s="41">
        <v>24.072500000000002</v>
      </c>
      <c r="C24" s="41">
        <v>19.561425</v>
      </c>
      <c r="D24" s="88">
        <v>36.140799999999999</v>
      </c>
      <c r="E24" s="88">
        <v>86.930200000000028</v>
      </c>
      <c r="F24" s="7">
        <f>SUM(B24:E24)</f>
        <v>166.70492500000003</v>
      </c>
      <c r="G24" s="79">
        <v>47.739999999999988</v>
      </c>
      <c r="H24" s="79">
        <v>51.100599999999986</v>
      </c>
      <c r="I24" s="79">
        <v>56.9101</v>
      </c>
      <c r="J24" s="79">
        <v>8.2159999999999993</v>
      </c>
      <c r="K24" s="80">
        <f>SUM(G24:J24)</f>
        <v>163.96669999999997</v>
      </c>
      <c r="L24" s="80">
        <f>(J24/$J$29)*100</f>
        <v>3.5688321795462564E-3</v>
      </c>
      <c r="M24" s="6">
        <f>IF(ISERROR((J24/E24-1)*100),"-",(J24/E24-1)*100)</f>
        <v>-90.548739103326582</v>
      </c>
      <c r="N24" s="20">
        <f>RANK(L24,$L$10:$L$28,0)</f>
        <v>15</v>
      </c>
      <c r="O24" s="70">
        <v>15</v>
      </c>
      <c r="P24" s="48" t="s">
        <v>5</v>
      </c>
      <c r="Q24" s="79">
        <v>8.2159999999999993</v>
      </c>
      <c r="R24" s="78">
        <f>Q24/$Q$8</f>
        <v>3.5688321795462565E-5</v>
      </c>
    </row>
    <row r="25" spans="1:21" s="70" customFormat="1" x14ac:dyDescent="0.2">
      <c r="A25" s="47" t="s">
        <v>4</v>
      </c>
      <c r="B25" s="87">
        <v>0</v>
      </c>
      <c r="C25" s="87">
        <v>1</v>
      </c>
      <c r="D25" s="87">
        <v>0</v>
      </c>
      <c r="E25" s="86">
        <v>22.271736620000002</v>
      </c>
      <c r="F25" s="16">
        <f>SUM(B25:E25)</f>
        <v>23.271736620000002</v>
      </c>
      <c r="G25" s="84">
        <v>89.785176796439998</v>
      </c>
      <c r="H25" s="84" t="s">
        <v>24</v>
      </c>
      <c r="I25" s="84">
        <v>0</v>
      </c>
      <c r="J25" s="84">
        <v>450.31284360400002</v>
      </c>
      <c r="K25" s="16">
        <f>SUM(G25:J25)</f>
        <v>540.09802040043996</v>
      </c>
      <c r="L25" s="16">
        <f>(J25/$J$29)*100</f>
        <v>0.19560503494607306</v>
      </c>
      <c r="M25" s="85">
        <f>IF(ISERROR((J25/E25-1)*100),"-",(J25/E25-1)*100)</f>
        <v>1921.9026979675191</v>
      </c>
      <c r="N25" s="20">
        <f>RANK(L25,$L$10:$L$28,0)</f>
        <v>10</v>
      </c>
      <c r="O25" s="70">
        <v>16</v>
      </c>
      <c r="P25" s="47" t="s">
        <v>4</v>
      </c>
      <c r="Q25" s="84">
        <v>450.31284360400002</v>
      </c>
      <c r="R25" s="78">
        <f>Q25/$Q$8</f>
        <v>1.9560503494607307E-3</v>
      </c>
    </row>
    <row r="26" spans="1:21" s="70" customFormat="1" ht="29.25" customHeight="1" x14ac:dyDescent="0.2">
      <c r="A26" s="48" t="s">
        <v>3</v>
      </c>
      <c r="B26" s="41">
        <v>0</v>
      </c>
      <c r="C26" s="41">
        <v>0</v>
      </c>
      <c r="D26" s="41">
        <v>0</v>
      </c>
      <c r="E26" s="41">
        <v>0</v>
      </c>
      <c r="F26" s="41">
        <f>SUM(B26:E26)</f>
        <v>0</v>
      </c>
      <c r="G26" s="79">
        <v>0</v>
      </c>
      <c r="H26" s="79" t="s">
        <v>24</v>
      </c>
      <c r="I26" s="79">
        <v>0</v>
      </c>
      <c r="J26" s="79">
        <v>0.84360000000000002</v>
      </c>
      <c r="K26" s="80">
        <f>SUM(G26:J26)</f>
        <v>0.84360000000000002</v>
      </c>
      <c r="L26" s="80">
        <f>(J26/$J$29)*100</f>
        <v>3.6643948717931141E-4</v>
      </c>
      <c r="M26" s="6" t="str">
        <f>IF(ISERROR((J26/E26-1)*100),"-",(J26/E26-1)*100)</f>
        <v>-</v>
      </c>
      <c r="N26" s="20">
        <f>RANK(L26,$L$10:$L$28,0)</f>
        <v>17</v>
      </c>
      <c r="O26" s="70">
        <v>17</v>
      </c>
      <c r="P26" s="48" t="s">
        <v>3</v>
      </c>
      <c r="Q26" s="79">
        <v>0.84360000000000002</v>
      </c>
      <c r="R26" s="78">
        <f>Q26/$Q$8</f>
        <v>3.6643948717931139E-6</v>
      </c>
    </row>
    <row r="27" spans="1:21" s="70" customFormat="1" ht="15" customHeight="1" x14ac:dyDescent="0.2">
      <c r="A27" s="47" t="s">
        <v>2</v>
      </c>
      <c r="B27" s="87">
        <v>0</v>
      </c>
      <c r="C27" s="87">
        <v>35.900139999999993</v>
      </c>
      <c r="D27" s="86">
        <v>1583.4375</v>
      </c>
      <c r="E27" s="86">
        <v>49</v>
      </c>
      <c r="F27" s="16">
        <f>SUM(B27:E27)</f>
        <v>1668.33764</v>
      </c>
      <c r="G27" s="84">
        <v>0.2</v>
      </c>
      <c r="H27" s="84">
        <v>4.2635959470999998</v>
      </c>
      <c r="I27" s="84">
        <v>0</v>
      </c>
      <c r="J27" s="84">
        <v>410</v>
      </c>
      <c r="K27" s="16">
        <f>SUM(G27:J27)</f>
        <v>414.46359594709998</v>
      </c>
      <c r="L27" s="16">
        <f>(J27/$J$29)*100</f>
        <v>0.17809410827823338</v>
      </c>
      <c r="M27" s="85">
        <f>IF(ISERROR((J27/E27-1)*100),"-",(J27/E27-1)*100)</f>
        <v>736.73469387755097</v>
      </c>
      <c r="N27" s="20">
        <f>RANK(L27,$L$10:$L$28,0)</f>
        <v>11</v>
      </c>
      <c r="O27" s="70">
        <v>18</v>
      </c>
      <c r="P27" s="47" t="s">
        <v>2</v>
      </c>
      <c r="Q27" s="84">
        <v>410</v>
      </c>
      <c r="R27" s="78">
        <f>Q27/$Q$8</f>
        <v>1.7809410827823338E-3</v>
      </c>
    </row>
    <row r="28" spans="1:21" s="70" customFormat="1" ht="18.399999999999999" customHeight="1" thickBot="1" x14ac:dyDescent="0.25">
      <c r="A28" s="43" t="s">
        <v>1</v>
      </c>
      <c r="B28" s="83">
        <v>0</v>
      </c>
      <c r="C28" s="83">
        <v>0</v>
      </c>
      <c r="D28" s="83">
        <v>0</v>
      </c>
      <c r="E28" s="82">
        <v>15.6891259525</v>
      </c>
      <c r="F28" s="81">
        <f>SUM(B28:E28)</f>
        <v>15.6891259525</v>
      </c>
      <c r="G28" s="79">
        <v>0</v>
      </c>
      <c r="H28" s="79">
        <v>16.34</v>
      </c>
      <c r="I28" s="79">
        <v>20.054064229999998</v>
      </c>
      <c r="J28" s="79" t="s">
        <v>24</v>
      </c>
      <c r="K28" s="80">
        <f>SUM(G28:J28)</f>
        <v>36.394064229999998</v>
      </c>
      <c r="L28" s="80" t="s">
        <v>24</v>
      </c>
      <c r="M28" s="6" t="str">
        <f>IF(ISERROR((J28/E28-1)*100),"-",(J28/E28-1)*100)</f>
        <v>-</v>
      </c>
      <c r="N28" s="20" t="e">
        <f>RANK(L28,$L$10:$L$28,0)</f>
        <v>#VALUE!</v>
      </c>
      <c r="O28" s="70">
        <v>19</v>
      </c>
      <c r="P28" s="43" t="s">
        <v>1</v>
      </c>
      <c r="Q28" s="79" t="s">
        <v>24</v>
      </c>
      <c r="R28" s="78" t="e">
        <f>Q28/$Q$8</f>
        <v>#VALUE!</v>
      </c>
    </row>
    <row r="29" spans="1:21" s="70" customFormat="1" ht="15" customHeight="1" thickBot="1" x14ac:dyDescent="0.25">
      <c r="A29" s="5" t="s">
        <v>0</v>
      </c>
      <c r="B29" s="3">
        <f>SUM(B10:B28)</f>
        <v>22033.360174647118</v>
      </c>
      <c r="C29" s="3">
        <f>SUM(C10:C28)</f>
        <v>40280.01896908108</v>
      </c>
      <c r="D29" s="3">
        <f>SUM(D10:D28)</f>
        <v>27999.753869933</v>
      </c>
      <c r="E29" s="3">
        <f>SUM(E10:E28)</f>
        <v>167918.09223739457</v>
      </c>
      <c r="F29" s="3">
        <f>SUM(F10:F28)</f>
        <v>258231.22525105579</v>
      </c>
      <c r="G29" s="3">
        <f>SUM(G10:G28)</f>
        <v>18505.025733641047</v>
      </c>
      <c r="H29" s="3">
        <f>SUM(H10:H28)</f>
        <v>22663.280147108711</v>
      </c>
      <c r="I29" s="3">
        <f>SUM(I10:I28)</f>
        <v>17733.949264536001</v>
      </c>
      <c r="J29" s="3">
        <f>SUM(J10:J28)</f>
        <v>230215.3642047855</v>
      </c>
      <c r="K29" s="3">
        <f>SUM(K10:K28)</f>
        <v>289117.61935007124</v>
      </c>
      <c r="L29" s="3">
        <f>SUM(L10:L28)</f>
        <v>100</v>
      </c>
      <c r="M29" s="2">
        <f>IF(ISERROR((J29/E29-1)*100),"-",(J29/E29-1)*100)</f>
        <v>37.099797369849831</v>
      </c>
    </row>
    <row r="30" spans="1:21" s="70" customFormat="1" ht="15" customHeight="1" x14ac:dyDescent="0.2">
      <c r="A30" s="31"/>
      <c r="B30" s="77"/>
      <c r="C30" s="77"/>
      <c r="D30" s="77"/>
      <c r="E30" s="77"/>
      <c r="F30" s="77"/>
      <c r="G30" s="77"/>
      <c r="H30" s="77"/>
      <c r="I30" s="77"/>
      <c r="J30" s="77"/>
      <c r="K30" s="77"/>
      <c r="L30" s="76"/>
      <c r="M30" s="75"/>
    </row>
    <row r="31" spans="1:21" s="70" customFormat="1" ht="15" customHeight="1" x14ac:dyDescent="0.2">
      <c r="A31" s="74" t="s">
        <v>43</v>
      </c>
      <c r="B31" s="73"/>
      <c r="C31" s="73"/>
      <c r="D31" s="73"/>
      <c r="E31" s="73"/>
      <c r="F31" s="73"/>
      <c r="G31" s="73"/>
      <c r="H31" s="73"/>
      <c r="I31" s="73"/>
      <c r="J31" s="73"/>
      <c r="K31" s="73"/>
      <c r="L31" s="72"/>
      <c r="M31" s="71"/>
    </row>
    <row r="32" spans="1:21" x14ac:dyDescent="0.2">
      <c r="A32" s="63" t="s">
        <v>42</v>
      </c>
      <c r="B32" s="69"/>
      <c r="C32" s="68"/>
      <c r="D32" s="67"/>
      <c r="E32" s="67"/>
      <c r="F32" s="67"/>
      <c r="G32" s="66"/>
      <c r="H32" s="66"/>
      <c r="I32" s="66"/>
      <c r="J32" s="66"/>
      <c r="K32" s="66"/>
      <c r="L32" s="65"/>
      <c r="M32" s="65"/>
    </row>
    <row r="33" spans="1:13" ht="25.5" customHeight="1" x14ac:dyDescent="0.2">
      <c r="A33" s="64" t="s">
        <v>41</v>
      </c>
      <c r="B33" s="64"/>
      <c r="C33" s="64"/>
      <c r="D33" s="64"/>
      <c r="E33" s="64"/>
      <c r="F33" s="64"/>
      <c r="G33" s="64"/>
      <c r="H33" s="64"/>
      <c r="I33" s="64"/>
      <c r="J33" s="64"/>
      <c r="K33" s="64"/>
      <c r="L33" s="64"/>
      <c r="M33" s="64"/>
    </row>
    <row r="34" spans="1:13" x14ac:dyDescent="0.2">
      <c r="A34" s="63" t="s">
        <v>40</v>
      </c>
      <c r="B34" s="62"/>
      <c r="C34" s="62"/>
      <c r="D34" s="62"/>
      <c r="E34" s="62"/>
      <c r="F34" s="62"/>
      <c r="G34" s="62"/>
      <c r="H34" s="62"/>
      <c r="I34" s="62"/>
      <c r="J34" s="62"/>
      <c r="K34" s="62"/>
      <c r="L34" s="62"/>
      <c r="M34" s="62"/>
    </row>
    <row r="35" spans="1:13" x14ac:dyDescent="0.2">
      <c r="A35" s="61" t="s">
        <v>39</v>
      </c>
      <c r="B35" s="61"/>
      <c r="C35" s="61"/>
      <c r="D35" s="61"/>
      <c r="E35" s="61"/>
      <c r="F35" s="61"/>
      <c r="G35" s="61"/>
      <c r="H35" s="61"/>
      <c r="I35" s="61"/>
      <c r="J35" s="61"/>
      <c r="K35" s="61"/>
      <c r="L35" s="61"/>
      <c r="M35" s="61"/>
    </row>
    <row r="36" spans="1:13" ht="28.5" customHeight="1" x14ac:dyDescent="0.2">
      <c r="A36" s="61"/>
      <c r="B36" s="61"/>
      <c r="C36" s="61"/>
      <c r="D36" s="61"/>
      <c r="E36" s="61"/>
      <c r="F36" s="61"/>
      <c r="G36" s="61"/>
      <c r="H36" s="61"/>
      <c r="I36" s="61"/>
      <c r="J36" s="61"/>
      <c r="K36" s="61"/>
      <c r="L36" s="61"/>
      <c r="M36" s="61"/>
    </row>
    <row r="37" spans="1:13" x14ac:dyDescent="0.2">
      <c r="A37" s="60"/>
      <c r="B37" s="58"/>
      <c r="C37" s="58"/>
      <c r="D37" s="58"/>
      <c r="E37" s="58"/>
      <c r="F37" s="58"/>
      <c r="G37" s="58"/>
      <c r="H37" s="58"/>
      <c r="I37" s="58"/>
      <c r="J37" s="58"/>
      <c r="K37" s="58"/>
      <c r="L37" s="57"/>
      <c r="M37" s="56"/>
    </row>
    <row r="38" spans="1:13" x14ac:dyDescent="0.2">
      <c r="A38" s="60"/>
      <c r="B38" s="58"/>
      <c r="C38" s="58"/>
      <c r="D38" s="58"/>
      <c r="E38" s="58"/>
      <c r="F38" s="58"/>
      <c r="G38" s="58"/>
      <c r="H38" s="58"/>
      <c r="I38" s="58"/>
      <c r="J38" s="58"/>
      <c r="K38" s="58"/>
      <c r="L38" s="57"/>
      <c r="M38" s="56"/>
    </row>
    <row r="39" spans="1:13" x14ac:dyDescent="0.2">
      <c r="A39" s="60"/>
      <c r="B39" s="58"/>
      <c r="C39" s="58"/>
      <c r="D39" s="58"/>
      <c r="E39" s="58"/>
      <c r="F39" s="58"/>
      <c r="G39" s="58"/>
      <c r="H39" s="58"/>
      <c r="I39" s="58"/>
      <c r="J39" s="58"/>
      <c r="K39" s="58"/>
      <c r="L39" s="57"/>
      <c r="M39" s="56"/>
    </row>
    <row r="40" spans="1:13" x14ac:dyDescent="0.2">
      <c r="A40" s="60"/>
      <c r="B40" s="58"/>
      <c r="C40" s="58"/>
      <c r="D40" s="58"/>
      <c r="E40" s="58"/>
      <c r="F40" s="58"/>
      <c r="G40" s="58"/>
      <c r="H40" s="58"/>
      <c r="I40" s="58"/>
      <c r="J40" s="58"/>
      <c r="K40" s="58"/>
      <c r="L40" s="57"/>
      <c r="M40" s="56"/>
    </row>
    <row r="41" spans="1:13" x14ac:dyDescent="0.2">
      <c r="A41" s="60"/>
      <c r="B41" s="59"/>
      <c r="C41" s="59"/>
      <c r="D41" s="59"/>
      <c r="E41" s="59"/>
      <c r="F41" s="59"/>
      <c r="G41" s="58"/>
      <c r="H41" s="58"/>
      <c r="I41" s="58"/>
      <c r="J41" s="58"/>
      <c r="K41" s="58"/>
      <c r="L41" s="57"/>
      <c r="M41" s="56"/>
    </row>
    <row r="42" spans="1:13" x14ac:dyDescent="0.2">
      <c r="B42" s="54"/>
      <c r="C42" s="54"/>
      <c r="D42" s="54"/>
      <c r="E42" s="54"/>
      <c r="F42" s="54"/>
      <c r="M42" s="56"/>
    </row>
    <row r="43" spans="1:13" x14ac:dyDescent="0.2">
      <c r="F43" s="54"/>
      <c r="M43" s="56"/>
    </row>
    <row r="44" spans="1:13" x14ac:dyDescent="0.2">
      <c r="F44" s="54"/>
      <c r="M44" s="56"/>
    </row>
    <row r="45" spans="1:13" ht="19.149999999999999" customHeight="1" x14ac:dyDescent="0.2">
      <c r="F45" s="54"/>
      <c r="M45" s="56"/>
    </row>
    <row r="46" spans="1:13" x14ac:dyDescent="0.2">
      <c r="C46" s="1" t="s">
        <v>38</v>
      </c>
      <c r="D46" s="55" t="e">
        <f>#REF!</f>
        <v>#REF!</v>
      </c>
      <c r="F46" s="54"/>
      <c r="M46" s="56"/>
    </row>
    <row r="47" spans="1:13" x14ac:dyDescent="0.2">
      <c r="C47" s="1" t="s">
        <v>37</v>
      </c>
      <c r="D47" s="55" t="e">
        <f>#REF!</f>
        <v>#REF!</v>
      </c>
      <c r="F47" s="54"/>
      <c r="M47" s="56"/>
    </row>
    <row r="48" spans="1:13" x14ac:dyDescent="0.2">
      <c r="C48" s="1" t="s">
        <v>36</v>
      </c>
      <c r="D48" s="55" t="e">
        <f>#REF!</f>
        <v>#REF!</v>
      </c>
      <c r="F48" s="54"/>
      <c r="M48" s="56"/>
    </row>
    <row r="49" spans="2:13" x14ac:dyDescent="0.2">
      <c r="C49" s="1" t="s">
        <v>35</v>
      </c>
      <c r="D49" s="55" t="e">
        <f>#REF!</f>
        <v>#REF!</v>
      </c>
      <c r="F49" s="54"/>
      <c r="M49" s="56"/>
    </row>
    <row r="50" spans="2:13" x14ac:dyDescent="0.2">
      <c r="C50" s="1" t="s">
        <v>34</v>
      </c>
      <c r="D50" s="55" t="e">
        <f>#REF!</f>
        <v>#REF!</v>
      </c>
      <c r="F50" s="54"/>
      <c r="M50" s="56"/>
    </row>
    <row r="51" spans="2:13" x14ac:dyDescent="0.2">
      <c r="C51" s="1" t="s">
        <v>33</v>
      </c>
      <c r="D51" s="55" t="e">
        <f>#REF!</f>
        <v>#REF!</v>
      </c>
    </row>
    <row r="52" spans="2:13" x14ac:dyDescent="0.2">
      <c r="C52" s="1" t="s">
        <v>32</v>
      </c>
      <c r="D52" s="55" t="e">
        <f>#REF!</f>
        <v>#REF!</v>
      </c>
    </row>
    <row r="53" spans="2:13" x14ac:dyDescent="0.2">
      <c r="C53" s="54"/>
      <c r="D53" s="54"/>
    </row>
    <row r="54" spans="2:13" hidden="1" x14ac:dyDescent="0.2">
      <c r="C54" s="54"/>
      <c r="D54" s="54"/>
    </row>
    <row r="55" spans="2:13" hidden="1" x14ac:dyDescent="0.2"/>
    <row r="57" spans="2:13" x14ac:dyDescent="0.2">
      <c r="B57" s="54"/>
      <c r="E57" s="54"/>
    </row>
    <row r="58" spans="2:13" x14ac:dyDescent="0.2">
      <c r="B58" s="54"/>
      <c r="E58" s="54"/>
    </row>
    <row r="65" spans="1:20" x14ac:dyDescent="0.2">
      <c r="A65" s="53"/>
    </row>
    <row r="70" spans="1:20" ht="13.5" thickBot="1" x14ac:dyDescent="0.25"/>
    <row r="71" spans="1:20" x14ac:dyDescent="0.2">
      <c r="P71" s="36"/>
      <c r="Q71" s="35" t="s">
        <v>31</v>
      </c>
      <c r="R71" s="34"/>
      <c r="S71" s="33" t="s">
        <v>30</v>
      </c>
      <c r="T71" s="32" t="s">
        <v>27</v>
      </c>
    </row>
    <row r="72" spans="1:20" x14ac:dyDescent="0.2">
      <c r="P72" s="31" t="s">
        <v>29</v>
      </c>
      <c r="Q72" s="30" t="s">
        <v>26</v>
      </c>
      <c r="R72" s="30" t="s">
        <v>25</v>
      </c>
      <c r="S72" s="29"/>
      <c r="T72" s="28"/>
    </row>
    <row r="73" spans="1:20" ht="13.5" thickBot="1" x14ac:dyDescent="0.25">
      <c r="P73" s="27"/>
      <c r="Q73" s="26"/>
      <c r="R73" s="26"/>
      <c r="S73" s="25"/>
      <c r="T73" s="24"/>
    </row>
    <row r="74" spans="1:20" x14ac:dyDescent="0.2">
      <c r="P74" s="23"/>
      <c r="Q74" s="20"/>
      <c r="R74" s="22"/>
      <c r="S74" s="21"/>
      <c r="T74" s="20"/>
    </row>
    <row r="75" spans="1:20" ht="12.75" customHeight="1" x14ac:dyDescent="0.2">
      <c r="P75" s="48" t="s">
        <v>19</v>
      </c>
      <c r="Q75" s="42">
        <f>E10</f>
        <v>10.403283462999999</v>
      </c>
      <c r="R75" s="41">
        <f>J10</f>
        <v>2328.1659999999997</v>
      </c>
      <c r="S75" s="7">
        <f>(R75/$R$94)*100</f>
        <v>1.011299140716345</v>
      </c>
      <c r="T75" s="6">
        <f>IF(ISERROR((R75/Q75-1)*100),"-",(R75/Q75-1)*100)</f>
        <v>22279.146048267201</v>
      </c>
    </row>
    <row r="76" spans="1:20" ht="12.75" customHeight="1" x14ac:dyDescent="0.2">
      <c r="P76" s="52" t="s">
        <v>18</v>
      </c>
      <c r="Q76" s="51">
        <f>E11</f>
        <v>175.22160000000002</v>
      </c>
      <c r="R76" s="45" t="str">
        <f>J11</f>
        <v>-</v>
      </c>
      <c r="S76" s="50" t="s">
        <v>24</v>
      </c>
      <c r="T76" s="11" t="str">
        <f>IF(ISERROR((R76/Q76-1)*100),"-",(R76/Q76-1)*100)</f>
        <v>-</v>
      </c>
    </row>
    <row r="77" spans="1:20" ht="12.75" customHeight="1" x14ac:dyDescent="0.2">
      <c r="P77" s="48" t="s">
        <v>17</v>
      </c>
      <c r="Q77" s="42">
        <f>E12</f>
        <v>90166.461643909701</v>
      </c>
      <c r="R77" s="41">
        <f>J12</f>
        <v>136787.39145439977</v>
      </c>
      <c r="S77" s="7">
        <f>(R77/$R$94)*100</f>
        <v>59.417142694577961</v>
      </c>
      <c r="T77" s="6">
        <f>IF(ISERROR((R77/Q77-1)*100),"-",(R77/Q77-1)*100)</f>
        <v>51.705400168200001</v>
      </c>
    </row>
    <row r="78" spans="1:20" ht="27.95" customHeight="1" x14ac:dyDescent="0.2">
      <c r="P78" s="47" t="s">
        <v>16</v>
      </c>
      <c r="Q78" s="46">
        <f>E13</f>
        <v>20354.263063599999</v>
      </c>
      <c r="R78" s="45">
        <f>J13</f>
        <v>671.90904110823476</v>
      </c>
      <c r="S78" s="16">
        <f>(R78/$R$94)*100</f>
        <v>0.29186107687866808</v>
      </c>
      <c r="T78" s="11">
        <f>IF(ISERROR((R78/Q78-1)*100),"-",(R78/Q78-1)*100)</f>
        <v>-96.698927202577906</v>
      </c>
    </row>
    <row r="79" spans="1:20" ht="39.75" customHeight="1" x14ac:dyDescent="0.2">
      <c r="P79" s="48" t="s">
        <v>15</v>
      </c>
      <c r="Q79" s="42">
        <f>E14</f>
        <v>5.4835000000000003</v>
      </c>
      <c r="R79" s="41">
        <f>J14</f>
        <v>350.07000993522939</v>
      </c>
      <c r="S79" s="49">
        <f>(R79/$R$94)*100</f>
        <v>0.15206196647406578</v>
      </c>
      <c r="T79" s="6">
        <f>IF(ISERROR((R79/Q79-1)*100),"-",(R79/Q79-1)*100)</f>
        <v>6284.0614559173773</v>
      </c>
    </row>
    <row r="80" spans="1:20" ht="12.75" customHeight="1" x14ac:dyDescent="0.2">
      <c r="P80" s="47" t="s">
        <v>14</v>
      </c>
      <c r="Q80" s="46">
        <f>E15</f>
        <v>1.2762899999999999</v>
      </c>
      <c r="R80" s="45">
        <f>J15</f>
        <v>1108.3974414500001</v>
      </c>
      <c r="S80" s="16">
        <f>(R80/$R$94)*100</f>
        <v>0.48146110720222718</v>
      </c>
      <c r="T80" s="11">
        <f>IF(ISERROR((R80/Q80-1)*100),"-",(R80/Q80-1)*100)</f>
        <v>86745.265688048967</v>
      </c>
    </row>
    <row r="81" spans="16:20" ht="38.25" customHeight="1" x14ac:dyDescent="0.2">
      <c r="P81" s="48" t="s">
        <v>13</v>
      </c>
      <c r="Q81" s="42">
        <f>E16</f>
        <v>54.160309206699999</v>
      </c>
      <c r="R81" s="41">
        <f>J16</f>
        <v>82.643000000000001</v>
      </c>
      <c r="S81" s="7">
        <f>(R81/$R$94)*100</f>
        <v>3.5898125342531811E-2</v>
      </c>
      <c r="T81" s="6">
        <f>IF(ISERROR((R81/Q81-1)*100),"-",(R81/Q81-1)*100)</f>
        <v>52.589601519070527</v>
      </c>
    </row>
    <row r="82" spans="16:20" ht="12.75" customHeight="1" x14ac:dyDescent="0.2">
      <c r="P82" s="47" t="s">
        <v>12</v>
      </c>
      <c r="Q82" s="46">
        <f>E17</f>
        <v>713.28750423469103</v>
      </c>
      <c r="R82" s="45">
        <f>J17</f>
        <v>49987.581274444943</v>
      </c>
      <c r="S82" s="16">
        <f>(R82/$R$94)*100</f>
        <v>21.713399297702413</v>
      </c>
      <c r="T82" s="11">
        <f>IF(ISERROR((R82/Q82-1)*100),"-",(R82/Q82-1)*100)</f>
        <v>6908.0550938682445</v>
      </c>
    </row>
    <row r="83" spans="16:20" ht="26.25" customHeight="1" x14ac:dyDescent="0.2">
      <c r="P83" s="48" t="s">
        <v>11</v>
      </c>
      <c r="Q83" s="42">
        <f>E18</f>
        <v>127.4586076314</v>
      </c>
      <c r="R83" s="41">
        <f>J18</f>
        <v>6338.3003173175512</v>
      </c>
      <c r="S83" s="7">
        <f>(R83/$R$94)*100</f>
        <v>2.7532047390544219</v>
      </c>
      <c r="T83" s="6">
        <f>IF(ISERROR((R83/Q83-1)*100),"-",(R83/Q83-1)*100)</f>
        <v>4872.830344771538</v>
      </c>
    </row>
    <row r="84" spans="16:20" ht="12.75" customHeight="1" x14ac:dyDescent="0.2">
      <c r="P84" s="47" t="s">
        <v>10</v>
      </c>
      <c r="Q84" s="46">
        <f>E19</f>
        <v>1539.2737151411638</v>
      </c>
      <c r="R84" s="45">
        <f>J19</f>
        <v>14470.281969253158</v>
      </c>
      <c r="S84" s="16">
        <f>(R84/$R$94)*100</f>
        <v>6.2855413752408289</v>
      </c>
      <c r="T84" s="11">
        <f>IF(ISERROR((R84/Q84-1)*100),"-",(R84/Q84-1)*100)</f>
        <v>840.07205001393231</v>
      </c>
    </row>
    <row r="85" spans="16:20" ht="12.75" customHeight="1" x14ac:dyDescent="0.2">
      <c r="P85" s="48" t="s">
        <v>9</v>
      </c>
      <c r="Q85" s="42">
        <f>E20</f>
        <v>25.239588310000002</v>
      </c>
      <c r="R85" s="41">
        <f>J20</f>
        <v>6.6266219999999993</v>
      </c>
      <c r="S85" s="7">
        <f>(R85/$R$94)*100</f>
        <v>2.8784447219193251E-3</v>
      </c>
      <c r="T85" s="6">
        <f>IF(ISERROR((R85/Q85-1)*100),"-",(R85/Q85-1)*100)</f>
        <v>-73.745126431501618</v>
      </c>
    </row>
    <row r="86" spans="16:20" ht="12.75" customHeight="1" x14ac:dyDescent="0.2">
      <c r="P86" s="47" t="s">
        <v>8</v>
      </c>
      <c r="Q86" s="46">
        <f>E21</f>
        <v>47601.529631199999</v>
      </c>
      <c r="R86" s="45">
        <f>J21</f>
        <v>5720.2521125447574</v>
      </c>
      <c r="S86" s="16">
        <f>(R86/$R$94)*100</f>
        <v>2.4847395100252174</v>
      </c>
      <c r="T86" s="11">
        <f>IF(ISERROR((R86/Q86-1)*100),"-",(R86/Q86-1)*100)</f>
        <v>-87.983049795115264</v>
      </c>
    </row>
    <row r="87" spans="16:20" ht="26.25" customHeight="1" x14ac:dyDescent="0.2">
      <c r="P87" s="48" t="s">
        <v>7</v>
      </c>
      <c r="Q87" s="42">
        <f>E22</f>
        <v>133.91030319000001</v>
      </c>
      <c r="R87" s="41">
        <f>J22</f>
        <v>153.63238775895402</v>
      </c>
      <c r="S87" s="7">
        <f>(R87/$R$94)*100</f>
        <v>6.6734202684357799E-2</v>
      </c>
      <c r="T87" s="6">
        <f>IF(ISERROR((R87/Q87-1)*100),"-",(R87/Q87-1)*100)</f>
        <v>14.727832063057257</v>
      </c>
    </row>
    <row r="88" spans="16:20" ht="26.25" customHeight="1" x14ac:dyDescent="0.2">
      <c r="P88" s="47" t="s">
        <v>6</v>
      </c>
      <c r="Q88" s="46">
        <f>E23</f>
        <v>6836.2321349354334</v>
      </c>
      <c r="R88" s="45">
        <f>J23</f>
        <v>11340.740130968878</v>
      </c>
      <c r="S88" s="16">
        <f>(R88/$R$94)*100</f>
        <v>4.9261439044879944</v>
      </c>
      <c r="T88" s="11">
        <f>IF(ISERROR((R88/Q88-1)*100),"-",(R88/Q88-1)*100)</f>
        <v>65.891676981153125</v>
      </c>
    </row>
    <row r="89" spans="16:20" ht="27" customHeight="1" x14ac:dyDescent="0.2">
      <c r="P89" s="48" t="s">
        <v>5</v>
      </c>
      <c r="Q89" s="42">
        <f>E24</f>
        <v>86.930200000000028</v>
      </c>
      <c r="R89" s="41">
        <f>J24</f>
        <v>8.2159999999999993</v>
      </c>
      <c r="S89" s="7">
        <f>(R89/$R$94)*100</f>
        <v>3.5688321795462564E-3</v>
      </c>
      <c r="T89" s="6">
        <f>IF(ISERROR((R89/Q89-1)*100),"-",(R89/Q89-1)*100)</f>
        <v>-90.548739103326582</v>
      </c>
    </row>
    <row r="90" spans="16:20" ht="12.75" customHeight="1" x14ac:dyDescent="0.2">
      <c r="P90" s="47" t="s">
        <v>4</v>
      </c>
      <c r="Q90" s="46">
        <f>E25</f>
        <v>22.271736620000002</v>
      </c>
      <c r="R90" s="45">
        <f>J25</f>
        <v>450.31284360400002</v>
      </c>
      <c r="S90" s="16">
        <f>(R90/$R$94)*100</f>
        <v>0.19560503494607306</v>
      </c>
      <c r="T90" s="11">
        <f>IF(ISERROR((R90/Q90-1)*100),"-",(R90/Q90-1)*100)</f>
        <v>1921.9026979675191</v>
      </c>
    </row>
    <row r="91" spans="16:20" ht="26.25" customHeight="1" x14ac:dyDescent="0.2">
      <c r="P91" s="48" t="s">
        <v>3</v>
      </c>
      <c r="Q91" s="42">
        <f>E26</f>
        <v>0</v>
      </c>
      <c r="R91" s="41">
        <f>J26</f>
        <v>0.84360000000000002</v>
      </c>
      <c r="S91" s="7">
        <f>(R91/$R$94)*100</f>
        <v>3.6643948717931141E-4</v>
      </c>
      <c r="T91" s="6" t="str">
        <f>IF(ISERROR((R91/Q91-1)*100),"-",(R91/Q91-1)*100)</f>
        <v>-</v>
      </c>
    </row>
    <row r="92" spans="16:20" ht="23.25" customHeight="1" x14ac:dyDescent="0.2">
      <c r="P92" s="47" t="s">
        <v>2</v>
      </c>
      <c r="Q92" s="46">
        <f>E27</f>
        <v>49</v>
      </c>
      <c r="R92" s="45">
        <f>J27</f>
        <v>410</v>
      </c>
      <c r="S92" s="44">
        <f>(R92/$R$94)*100</f>
        <v>0.17809410827823338</v>
      </c>
      <c r="T92" s="11">
        <f>IF(ISERROR((R92/Q92-1)*100),"-",(R92/Q92-1)*100)</f>
        <v>736.73469387755097</v>
      </c>
    </row>
    <row r="93" spans="16:20" ht="12.75" customHeight="1" thickBot="1" x14ac:dyDescent="0.25">
      <c r="P93" s="43" t="s">
        <v>1</v>
      </c>
      <c r="Q93" s="42">
        <f>E28</f>
        <v>15.6891259525</v>
      </c>
      <c r="R93" s="41" t="str">
        <f>J28</f>
        <v>-</v>
      </c>
      <c r="S93" s="7" t="s">
        <v>24</v>
      </c>
      <c r="T93" s="6" t="s">
        <v>24</v>
      </c>
    </row>
    <row r="94" spans="16:20" ht="12.75" customHeight="1" thickBot="1" x14ac:dyDescent="0.25">
      <c r="P94" s="5" t="s">
        <v>0</v>
      </c>
      <c r="Q94" s="3">
        <f>SUM(Q75:Q93)</f>
        <v>167918.09223739457</v>
      </c>
      <c r="R94" s="3">
        <f>SUM(R75:R93)</f>
        <v>230215.3642047855</v>
      </c>
      <c r="S94" s="3">
        <f>SUM(S75:S93)</f>
        <v>100</v>
      </c>
      <c r="T94" s="2">
        <f>(R94/Q94-1)*100</f>
        <v>37.099797369849831</v>
      </c>
    </row>
    <row r="95" spans="16:20" ht="12.75" customHeight="1" x14ac:dyDescent="0.2"/>
    <row r="96" spans="16:20" ht="12.75" customHeight="1" thickBot="1" x14ac:dyDescent="0.25"/>
    <row r="97" spans="16:20" ht="12.75" customHeight="1" x14ac:dyDescent="0.2">
      <c r="P97" s="36"/>
      <c r="Q97" s="35" t="s">
        <v>23</v>
      </c>
      <c r="R97" s="34"/>
      <c r="S97" s="33" t="s">
        <v>28</v>
      </c>
      <c r="T97" s="32" t="s">
        <v>27</v>
      </c>
    </row>
    <row r="98" spans="16:20" ht="12.75" customHeight="1" x14ac:dyDescent="0.2">
      <c r="P98" s="31" t="s">
        <v>20</v>
      </c>
      <c r="Q98" s="30" t="s">
        <v>26</v>
      </c>
      <c r="R98" s="30" t="s">
        <v>25</v>
      </c>
      <c r="S98" s="29"/>
      <c r="T98" s="28"/>
    </row>
    <row r="99" spans="16:20" ht="12.75" customHeight="1" thickBot="1" x14ac:dyDescent="0.25">
      <c r="P99" s="27"/>
      <c r="Q99" s="26"/>
      <c r="R99" s="26"/>
      <c r="S99" s="25"/>
      <c r="T99" s="24"/>
    </row>
    <row r="100" spans="16:20" ht="12.75" customHeight="1" x14ac:dyDescent="0.2">
      <c r="P100" s="23"/>
      <c r="Q100" s="20"/>
      <c r="R100" s="22"/>
      <c r="S100" s="21"/>
      <c r="T100" s="20"/>
    </row>
    <row r="101" spans="16:20" ht="12.75" customHeight="1" x14ac:dyDescent="0.2">
      <c r="P101" s="15" t="s">
        <v>19</v>
      </c>
      <c r="Q101" s="19" t="s">
        <v>24</v>
      </c>
      <c r="R101" s="9">
        <v>331</v>
      </c>
      <c r="S101" s="17">
        <f>(R101/$R$120)*100</f>
        <v>0.73233328908358775</v>
      </c>
      <c r="T101" s="6" t="str">
        <f>IF(ISERROR((R101/Q101-1)*100),"-",(R101/Q101-1)*100)</f>
        <v>-</v>
      </c>
    </row>
    <row r="102" spans="16:20" ht="12.75" customHeight="1" x14ac:dyDescent="0.2">
      <c r="P102" s="18" t="s">
        <v>18</v>
      </c>
      <c r="Q102" s="13">
        <v>225</v>
      </c>
      <c r="R102" s="40" t="s">
        <v>24</v>
      </c>
      <c r="S102" s="16" t="s">
        <v>24</v>
      </c>
      <c r="T102" s="11" t="str">
        <f>IF(ISERROR((R102/Q102-1)*100),"-",(R102/Q102-1)*100)</f>
        <v>-</v>
      </c>
    </row>
    <row r="103" spans="16:20" ht="12.75" customHeight="1" x14ac:dyDescent="0.2">
      <c r="P103" s="15" t="s">
        <v>17</v>
      </c>
      <c r="Q103" s="9">
        <v>23369</v>
      </c>
      <c r="R103" s="9">
        <v>14597</v>
      </c>
      <c r="S103" s="7">
        <f>(R103/$R$120)*100</f>
        <v>32.295676799858406</v>
      </c>
      <c r="T103" s="6">
        <f>IF(ISERROR((R103/Q103-1)*100),"-",(R103/Q103-1)*100)</f>
        <v>-37.536907869399627</v>
      </c>
    </row>
    <row r="104" spans="16:20" ht="26.25" customHeight="1" x14ac:dyDescent="0.2">
      <c r="P104" s="14" t="s">
        <v>16</v>
      </c>
      <c r="Q104" s="13">
        <v>343</v>
      </c>
      <c r="R104" s="13">
        <v>328</v>
      </c>
      <c r="S104" s="16">
        <f>(R104/$R$120)*100</f>
        <v>0.72569582724899329</v>
      </c>
      <c r="T104" s="11">
        <f>IF(ISERROR((R104/Q104-1)*100),"-",(R104/Q104-1)*100)</f>
        <v>-4.3731778425656014</v>
      </c>
    </row>
    <row r="105" spans="16:20" ht="24.75" customHeight="1" x14ac:dyDescent="0.2">
      <c r="P105" s="15" t="s">
        <v>15</v>
      </c>
      <c r="Q105" s="9">
        <v>63</v>
      </c>
      <c r="R105" s="9">
        <v>28</v>
      </c>
      <c r="S105" s="17">
        <f>(R105/$R$120)*100</f>
        <v>6.194964378954821E-2</v>
      </c>
      <c r="T105" s="6">
        <f>IF(ISERROR((R105/Q105-1)*100),"-",(R105/Q105-1)*100)</f>
        <v>-55.555555555555557</v>
      </c>
    </row>
    <row r="106" spans="16:20" ht="12.75" customHeight="1" x14ac:dyDescent="0.2">
      <c r="P106" s="14" t="s">
        <v>14</v>
      </c>
      <c r="Q106" s="13">
        <v>14</v>
      </c>
      <c r="R106" s="13">
        <v>1150</v>
      </c>
      <c r="S106" s="16">
        <f>(R106/$R$120)*100</f>
        <v>2.544360369927873</v>
      </c>
      <c r="T106" s="11">
        <f>IF(ISERROR((R106/Q106-1)*100),"-",(R106/Q106-1)*100)</f>
        <v>8114.2857142857138</v>
      </c>
    </row>
    <row r="107" spans="16:20" ht="26.25" customHeight="1" x14ac:dyDescent="0.2">
      <c r="P107" s="15" t="s">
        <v>13</v>
      </c>
      <c r="Q107" s="9">
        <v>221</v>
      </c>
      <c r="R107" s="9">
        <v>251</v>
      </c>
      <c r="S107" s="7">
        <f>(R107/$R$120)*100</f>
        <v>0.55533430682773577</v>
      </c>
      <c r="T107" s="6">
        <f>IF(ISERROR((R107/Q107-1)*100),"-",(R107/Q107-1)*100)</f>
        <v>13.574660633484159</v>
      </c>
    </row>
    <row r="108" spans="16:20" ht="12.75" customHeight="1" x14ac:dyDescent="0.2">
      <c r="P108" s="14" t="s">
        <v>12</v>
      </c>
      <c r="Q108" s="13">
        <v>2710</v>
      </c>
      <c r="R108" s="13">
        <v>616</v>
      </c>
      <c r="S108" s="16">
        <f>(R108/$R$120)*100</f>
        <v>1.3628921633700606</v>
      </c>
      <c r="T108" s="11">
        <f>IF(ISERROR((R108/Q108-1)*100),"-",(R108/Q108-1)*100)</f>
        <v>-77.269372693726936</v>
      </c>
    </row>
    <row r="109" spans="16:20" ht="12.75" customHeight="1" x14ac:dyDescent="0.2">
      <c r="P109" s="15" t="s">
        <v>11</v>
      </c>
      <c r="Q109" s="9">
        <v>899</v>
      </c>
      <c r="R109" s="9">
        <v>971</v>
      </c>
      <c r="S109" s="7">
        <f>(R109/$R$120)*100</f>
        <v>2.1483251471304041</v>
      </c>
      <c r="T109" s="6">
        <f>IF(ISERROR((R109/Q109-1)*100),"-",(R109/Q109-1)*100)</f>
        <v>8.0088987764182384</v>
      </c>
    </row>
    <row r="110" spans="16:20" ht="12.75" customHeight="1" x14ac:dyDescent="0.2">
      <c r="P110" s="14" t="s">
        <v>10</v>
      </c>
      <c r="Q110" s="13">
        <v>756</v>
      </c>
      <c r="R110" s="13">
        <v>9675</v>
      </c>
      <c r="S110" s="16">
        <f>(R110/$R$120)*100</f>
        <v>21.405814416567104</v>
      </c>
      <c r="T110" s="11">
        <f>IF(ISERROR((R110/Q110-1)*100),"-",(R110/Q110-1)*100)</f>
        <v>1179.7619047619048</v>
      </c>
    </row>
    <row r="111" spans="16:20" ht="12.75" customHeight="1" x14ac:dyDescent="0.2">
      <c r="P111" s="15" t="s">
        <v>9</v>
      </c>
      <c r="Q111" s="9">
        <v>18</v>
      </c>
      <c r="R111" s="9">
        <v>1</v>
      </c>
      <c r="S111" s="7">
        <f>(R111/$R$120)*100</f>
        <v>2.2124872781981502E-3</v>
      </c>
      <c r="T111" s="6">
        <f>IF(ISERROR((R111/Q111-1)*100),"-",(R111/Q111-1)*100)</f>
        <v>-94.444444444444443</v>
      </c>
    </row>
    <row r="112" spans="16:20" ht="12.75" customHeight="1" x14ac:dyDescent="0.2">
      <c r="P112" s="14" t="s">
        <v>8</v>
      </c>
      <c r="Q112" s="13">
        <v>14962</v>
      </c>
      <c r="R112" s="13">
        <v>6991</v>
      </c>
      <c r="S112" s="16">
        <f>(R112/$R$120)*100</f>
        <v>15.46749856188327</v>
      </c>
      <c r="T112" s="11">
        <f>IF(ISERROR((R112/Q112-1)*100),"-",(R112/Q112-1)*100)</f>
        <v>-53.274963240208528</v>
      </c>
    </row>
    <row r="113" spans="16:20" ht="27.95" customHeight="1" x14ac:dyDescent="0.2">
      <c r="P113" s="15" t="s">
        <v>7</v>
      </c>
      <c r="Q113" s="9">
        <v>10</v>
      </c>
      <c r="R113" s="9">
        <v>280</v>
      </c>
      <c r="S113" s="7">
        <f>(R113/$R$120)*100</f>
        <v>0.61949643789548214</v>
      </c>
      <c r="T113" s="6">
        <f>IF(ISERROR((R113/Q113-1)*100),"-",(R113/Q113-1)*100)</f>
        <v>2700</v>
      </c>
    </row>
    <row r="114" spans="16:20" ht="27" customHeight="1" x14ac:dyDescent="0.2">
      <c r="P114" s="14" t="s">
        <v>6</v>
      </c>
      <c r="Q114" s="13">
        <v>9618</v>
      </c>
      <c r="R114" s="13">
        <v>9603</v>
      </c>
      <c r="S114" s="16">
        <f>(R114/$R$120)*100</f>
        <v>21.246515332536838</v>
      </c>
      <c r="T114" s="11">
        <f>IF(ISERROR((R114/Q114-1)*100),"-",(R114/Q114-1)*100)</f>
        <v>-0.15595757953836831</v>
      </c>
    </row>
    <row r="115" spans="16:20" ht="25.5" customHeight="1" x14ac:dyDescent="0.2">
      <c r="P115" s="15" t="s">
        <v>5</v>
      </c>
      <c r="Q115" s="9">
        <v>0</v>
      </c>
      <c r="R115" s="9">
        <v>0</v>
      </c>
      <c r="S115" s="39">
        <f>(R115/$R$120)*100</f>
        <v>0</v>
      </c>
      <c r="T115" s="6" t="str">
        <f>IF(ISERROR((R115/Q115-1)*100),"-",(R115/Q115-1)*100)</f>
        <v>-</v>
      </c>
    </row>
    <row r="116" spans="16:20" ht="12.75" customHeight="1" x14ac:dyDescent="0.2">
      <c r="P116" s="14" t="s">
        <v>4</v>
      </c>
      <c r="Q116" s="13">
        <v>300</v>
      </c>
      <c r="R116" s="13">
        <v>61</v>
      </c>
      <c r="S116" s="12">
        <f>(R116/$R$120)*100</f>
        <v>0.13496172397008718</v>
      </c>
      <c r="T116" s="11">
        <f>IF(ISERROR((R116/Q116-1)*100),"-",(R116/Q116-1)*100)</f>
        <v>-79.666666666666657</v>
      </c>
    </row>
    <row r="117" spans="16:20" ht="26.25" customHeight="1" x14ac:dyDescent="0.2">
      <c r="P117" s="15" t="s">
        <v>3</v>
      </c>
      <c r="Q117" s="9">
        <v>5</v>
      </c>
      <c r="R117" s="9">
        <v>7</v>
      </c>
      <c r="S117" s="7">
        <f>(R117/$R$120)*100</f>
        <v>1.5487410947387053E-2</v>
      </c>
      <c r="T117" s="6">
        <f>IF(ISERROR((R117/Q117-1)*100),"-",(R117/Q117-1)*100)</f>
        <v>39.999999999999993</v>
      </c>
    </row>
    <row r="118" spans="16:20" ht="25.5" customHeight="1" x14ac:dyDescent="0.2">
      <c r="P118" s="14" t="s">
        <v>2</v>
      </c>
      <c r="Q118" s="13">
        <v>155</v>
      </c>
      <c r="R118" s="13">
        <v>308</v>
      </c>
      <c r="S118" s="12">
        <f>(R118/$R$120)*100</f>
        <v>0.68144608168503029</v>
      </c>
      <c r="T118" s="11">
        <f>IF(ISERROR((R118/Q118-1)*100),"-",(R118/Q118-1)*100)</f>
        <v>98.709677419354833</v>
      </c>
    </row>
    <row r="119" spans="16:20" ht="12.75" customHeight="1" thickBot="1" x14ac:dyDescent="0.25">
      <c r="P119" s="10" t="s">
        <v>1</v>
      </c>
      <c r="Q119" s="9">
        <v>27</v>
      </c>
      <c r="R119" s="8" t="s">
        <v>24</v>
      </c>
      <c r="S119" s="38" t="s">
        <v>24</v>
      </c>
      <c r="T119" s="37" t="s">
        <v>24</v>
      </c>
    </row>
    <row r="120" spans="16:20" ht="12.75" customHeight="1" thickBot="1" x14ac:dyDescent="0.25">
      <c r="P120" s="5" t="s">
        <v>0</v>
      </c>
      <c r="Q120" s="4">
        <f>SUM(Q101:Q119)</f>
        <v>53695</v>
      </c>
      <c r="R120" s="4">
        <f>SUM(R101:R119)</f>
        <v>45198</v>
      </c>
      <c r="S120" s="3">
        <f>SUM(S101:S119)</f>
        <v>100</v>
      </c>
      <c r="T120" s="2">
        <f>IF(ISERROR((R120/Q120-1)*100),"-",(R120/Q120-1)*100)</f>
        <v>-15.824564670825957</v>
      </c>
    </row>
    <row r="121" spans="16:20" ht="12.75" customHeight="1" thickBot="1" x14ac:dyDescent="0.25"/>
    <row r="122" spans="16:20" ht="12.75" customHeight="1" x14ac:dyDescent="0.2">
      <c r="P122" s="36"/>
      <c r="Q122" s="35" t="s">
        <v>23</v>
      </c>
      <c r="R122" s="34"/>
      <c r="S122" s="33" t="s">
        <v>22</v>
      </c>
      <c r="T122" s="32" t="s">
        <v>21</v>
      </c>
    </row>
    <row r="123" spans="16:20" ht="12.75" customHeight="1" x14ac:dyDescent="0.2">
      <c r="P123" s="31" t="s">
        <v>20</v>
      </c>
      <c r="Q123" s="30">
        <v>2011</v>
      </c>
      <c r="R123" s="30">
        <v>2012</v>
      </c>
      <c r="S123" s="29"/>
      <c r="T123" s="28"/>
    </row>
    <row r="124" spans="16:20" ht="12.75" customHeight="1" thickBot="1" x14ac:dyDescent="0.25">
      <c r="P124" s="27"/>
      <c r="Q124" s="26"/>
      <c r="R124" s="26"/>
      <c r="S124" s="25"/>
      <c r="T124" s="24"/>
    </row>
    <row r="125" spans="16:20" ht="12.75" customHeight="1" x14ac:dyDescent="0.2">
      <c r="P125" s="23"/>
      <c r="Q125" s="20"/>
      <c r="R125" s="22"/>
      <c r="S125" s="21"/>
      <c r="T125" s="20"/>
    </row>
    <row r="126" spans="16:20" ht="12.75" customHeight="1" x14ac:dyDescent="0.2">
      <c r="P126" s="15" t="s">
        <v>19</v>
      </c>
      <c r="Q126" s="19">
        <v>1439</v>
      </c>
      <c r="R126" s="9">
        <v>1455</v>
      </c>
      <c r="S126" s="17">
        <f>(R126/$R$145)*100</f>
        <v>0.99238827958749387</v>
      </c>
      <c r="T126" s="6">
        <f>IF(ISERROR((R126/Q126-1)*100),"-",(R126/Q126-1)*100)</f>
        <v>1.1118832522585054</v>
      </c>
    </row>
    <row r="127" spans="16:20" ht="12.75" customHeight="1" x14ac:dyDescent="0.2">
      <c r="P127" s="18" t="s">
        <v>18</v>
      </c>
      <c r="Q127" s="13">
        <v>5354</v>
      </c>
      <c r="R127" s="13">
        <v>1024</v>
      </c>
      <c r="S127" s="16">
        <f>(R127/$R$145)*100</f>
        <v>0.6984230916134665</v>
      </c>
      <c r="T127" s="11">
        <f>IF(ISERROR((R127/Q127-1)*100),"-",(R127/Q127-1)*100)</f>
        <v>-80.874112812850214</v>
      </c>
    </row>
    <row r="128" spans="16:20" ht="12.75" customHeight="1" x14ac:dyDescent="0.2">
      <c r="P128" s="15" t="s">
        <v>17</v>
      </c>
      <c r="Q128" s="9">
        <v>71919</v>
      </c>
      <c r="R128" s="9">
        <v>56924</v>
      </c>
      <c r="S128" s="7">
        <f>(R128/$R$145)*100</f>
        <v>38.825230534184534</v>
      </c>
      <c r="T128" s="6">
        <f>IF(ISERROR((R128/Q128-1)*100),"-",(R128/Q128-1)*100)</f>
        <v>-20.849844964473917</v>
      </c>
    </row>
    <row r="129" spans="16:20" ht="12.75" customHeight="1" x14ac:dyDescent="0.2">
      <c r="P129" s="14" t="s">
        <v>16</v>
      </c>
      <c r="Q129" s="13">
        <v>926</v>
      </c>
      <c r="R129" s="13">
        <v>1536</v>
      </c>
      <c r="S129" s="16">
        <f>(R129/$R$145)*100</f>
        <v>1.0476346374201997</v>
      </c>
      <c r="T129" s="11">
        <f>IF(ISERROR((R129/Q129-1)*100),"-",(R129/Q129-1)*100)</f>
        <v>65.874730021598268</v>
      </c>
    </row>
    <row r="130" spans="16:20" ht="12.75" customHeight="1" x14ac:dyDescent="0.2">
      <c r="P130" s="15" t="s">
        <v>15</v>
      </c>
      <c r="Q130" s="9">
        <v>588</v>
      </c>
      <c r="R130" s="9">
        <v>859</v>
      </c>
      <c r="S130" s="17">
        <f>(R130/$R$145)*100</f>
        <v>0.58588421454684347</v>
      </c>
      <c r="T130" s="6">
        <f>IF(ISERROR((R130/Q130-1)*100),"-",(R130/Q130-1)*100)</f>
        <v>46.088435374149661</v>
      </c>
    </row>
    <row r="131" spans="16:20" x14ac:dyDescent="0.2">
      <c r="P131" s="14" t="s">
        <v>14</v>
      </c>
      <c r="Q131" s="13">
        <v>234</v>
      </c>
      <c r="R131" s="13">
        <v>2181</v>
      </c>
      <c r="S131" s="16">
        <f>(R131/$R$145)*100</f>
        <v>1.4875593386806352</v>
      </c>
      <c r="T131" s="11">
        <f>IF(ISERROR((R131/Q131-1)*100),"-",(R131/Q131-1)*100)</f>
        <v>832.0512820512821</v>
      </c>
    </row>
    <row r="132" spans="16:20" ht="31.5" customHeight="1" x14ac:dyDescent="0.2">
      <c r="P132" s="15" t="s">
        <v>13</v>
      </c>
      <c r="Q132" s="9">
        <v>673</v>
      </c>
      <c r="R132" s="9">
        <v>1028</v>
      </c>
      <c r="S132" s="7">
        <f>(R132/$R$145)*100</f>
        <v>0.70115130681508153</v>
      </c>
      <c r="T132" s="6">
        <f>IF(ISERROR((R132/Q132-1)*100),"-",(R132/Q132-1)*100)</f>
        <v>52.74888558692421</v>
      </c>
    </row>
    <row r="133" spans="16:20" ht="18.75" customHeight="1" x14ac:dyDescent="0.2">
      <c r="P133" s="14" t="s">
        <v>12</v>
      </c>
      <c r="Q133" s="13">
        <v>3502</v>
      </c>
      <c r="R133" s="13">
        <v>3835</v>
      </c>
      <c r="S133" s="16">
        <f>(R133/$R$145)*100</f>
        <v>2.6156763245484802</v>
      </c>
      <c r="T133" s="11">
        <f>IF(ISERROR((R133/Q133-1)*100),"-",(R133/Q133-1)*100)</f>
        <v>9.5088520845231237</v>
      </c>
    </row>
    <row r="134" spans="16:20" ht="25.5" x14ac:dyDescent="0.2">
      <c r="P134" s="15" t="s">
        <v>11</v>
      </c>
      <c r="Q134" s="9">
        <v>3322</v>
      </c>
      <c r="R134" s="9">
        <v>3668</v>
      </c>
      <c r="S134" s="7">
        <f>(R134/$R$145)*100</f>
        <v>2.50177333988105</v>
      </c>
      <c r="T134" s="6">
        <f>IF(ISERROR((R134/Q134-1)*100),"-",(R134/Q134-1)*100)</f>
        <v>10.415412402167368</v>
      </c>
    </row>
    <row r="135" spans="16:20" ht="15" customHeight="1" x14ac:dyDescent="0.2">
      <c r="P135" s="14" t="s">
        <v>10</v>
      </c>
      <c r="Q135" s="13">
        <v>16165</v>
      </c>
      <c r="R135" s="13">
        <v>15797</v>
      </c>
      <c r="S135" s="16">
        <f>(R135/$R$145)*100</f>
        <v>10.774403884978447</v>
      </c>
      <c r="T135" s="11">
        <f>IF(ISERROR((R135/Q135-1)*100),"-",(R135/Q135-1)*100)</f>
        <v>-2.2765233529229767</v>
      </c>
    </row>
    <row r="136" spans="16:20" ht="15.75" customHeight="1" x14ac:dyDescent="0.2">
      <c r="P136" s="15" t="s">
        <v>9</v>
      </c>
      <c r="Q136" s="9">
        <v>774</v>
      </c>
      <c r="R136" s="9">
        <v>11</v>
      </c>
      <c r="S136" s="7">
        <f>(R136/$R$145)*100</f>
        <v>7.5025918044415345E-3</v>
      </c>
      <c r="T136" s="6">
        <f>IF(ISERROR((R136/Q136-1)*100),"-",(R136/Q136-1)*100)</f>
        <v>-98.57881136950904</v>
      </c>
    </row>
    <row r="137" spans="16:20" x14ac:dyDescent="0.2">
      <c r="P137" s="14" t="s">
        <v>8</v>
      </c>
      <c r="Q137" s="13">
        <v>49096</v>
      </c>
      <c r="R137" s="13">
        <v>21173</v>
      </c>
      <c r="S137" s="16">
        <f>(R137/$R$145)*100</f>
        <v>14.441125115949147</v>
      </c>
      <c r="T137" s="11">
        <f>IF(ISERROR((R137/Q137-1)*100),"-",(R137/Q137-1)*100)</f>
        <v>-56.874287110966272</v>
      </c>
    </row>
    <row r="138" spans="16:20" ht="30" customHeight="1" x14ac:dyDescent="0.2">
      <c r="P138" s="15" t="s">
        <v>7</v>
      </c>
      <c r="Q138" s="9">
        <v>186</v>
      </c>
      <c r="R138" s="9">
        <v>410</v>
      </c>
      <c r="S138" s="7">
        <f>(R138/$R$145)*100</f>
        <v>0.2796420581655481</v>
      </c>
      <c r="T138" s="6">
        <f>IF(ISERROR((R138/Q138-1)*100),"-",(R138/Q138-1)*100)</f>
        <v>120.4301075268817</v>
      </c>
    </row>
    <row r="139" spans="16:20" ht="25.5" x14ac:dyDescent="0.2">
      <c r="P139" s="14" t="s">
        <v>6</v>
      </c>
      <c r="Q139" s="13">
        <v>40262</v>
      </c>
      <c r="R139" s="13">
        <v>35820</v>
      </c>
      <c r="S139" s="16">
        <f>(R139/$R$145)*100</f>
        <v>24.431167130463251</v>
      </c>
      <c r="T139" s="11">
        <f>IF(ISERROR((R139/Q139-1)*100),"-",(R139/Q139-1)*100)</f>
        <v>-11.032735581938303</v>
      </c>
    </row>
    <row r="140" spans="16:20" ht="29.25" customHeight="1" x14ac:dyDescent="0.2">
      <c r="P140" s="15" t="s">
        <v>5</v>
      </c>
      <c r="Q140" s="9">
        <v>0</v>
      </c>
      <c r="R140" s="9">
        <v>2</v>
      </c>
      <c r="S140" s="7">
        <f>(R140/$R$145)*100</f>
        <v>1.3641076008075517E-3</v>
      </c>
      <c r="T140" s="6" t="str">
        <f>IF(ISERROR((R140/Q140-1)*100),"-",(R140/Q140-1)*100)</f>
        <v>-</v>
      </c>
    </row>
    <row r="141" spans="16:20" x14ac:dyDescent="0.2">
      <c r="P141" s="14" t="s">
        <v>4</v>
      </c>
      <c r="Q141" s="13">
        <v>428</v>
      </c>
      <c r="R141" s="13">
        <v>192</v>
      </c>
      <c r="S141" s="12">
        <f>(R141/$R$145)*100</f>
        <v>0.13095432967752496</v>
      </c>
      <c r="T141" s="11">
        <f>IF(ISERROR((R141/Q141-1)*100),"-",(R141/Q141-1)*100)</f>
        <v>-55.140186915887845</v>
      </c>
    </row>
    <row r="142" spans="16:20" ht="25.5" x14ac:dyDescent="0.2">
      <c r="P142" s="15" t="s">
        <v>3</v>
      </c>
      <c r="Q142" s="9">
        <v>75</v>
      </c>
      <c r="R142" s="9">
        <v>31</v>
      </c>
      <c r="S142" s="7">
        <f>(R142/$R$145)*100</f>
        <v>2.1143667812517052E-2</v>
      </c>
      <c r="T142" s="6">
        <f>IF(ISERROR((R142/Q142-1)*100),"-",(R142/Q142-1)*100)</f>
        <v>-58.666666666666664</v>
      </c>
    </row>
    <row r="143" spans="16:20" ht="15" customHeight="1" x14ac:dyDescent="0.2">
      <c r="P143" s="14" t="s">
        <v>2</v>
      </c>
      <c r="Q143" s="13">
        <v>230</v>
      </c>
      <c r="R143" s="13">
        <v>386</v>
      </c>
      <c r="S143" s="12">
        <f>(R143/$R$145)*100</f>
        <v>0.2632727669558575</v>
      </c>
      <c r="T143" s="11">
        <f>IF(ISERROR((R143/Q143-1)*100),"-",(R143/Q143-1)*100)</f>
        <v>67.826086956521749</v>
      </c>
    </row>
    <row r="144" spans="16:20" ht="15.75" customHeight="1" thickBot="1" x14ac:dyDescent="0.25">
      <c r="P144" s="10" t="s">
        <v>1</v>
      </c>
      <c r="Q144" s="9">
        <v>53</v>
      </c>
      <c r="R144" s="8">
        <v>284</v>
      </c>
      <c r="S144" s="7">
        <f>(R144/$R$145)*100</f>
        <v>0.19370327931467235</v>
      </c>
      <c r="T144" s="6">
        <f>IF(ISERROR((R144/Q144-1)*100),"-",(R144/Q144-1)*100)</f>
        <v>435.84905660377353</v>
      </c>
    </row>
    <row r="145" spans="16:20" ht="13.5" thickBot="1" x14ac:dyDescent="0.25">
      <c r="P145" s="5" t="s">
        <v>0</v>
      </c>
      <c r="Q145" s="4">
        <f>SUM(Q126:Q144)</f>
        <v>195226</v>
      </c>
      <c r="R145" s="4">
        <f>SUM(R126:R144)</f>
        <v>146616</v>
      </c>
      <c r="S145" s="3">
        <f>SUM(S126:S144)</f>
        <v>100</v>
      </c>
      <c r="T145" s="2">
        <f>IF(ISERROR((R145/Q145-1)*100),"-",(R145/Q145-1)*100)</f>
        <v>-24.899347422986693</v>
      </c>
    </row>
  </sheetData>
  <mergeCells count="22">
    <mergeCell ref="Q122:R122"/>
    <mergeCell ref="S122:S124"/>
    <mergeCell ref="T122:T124"/>
    <mergeCell ref="Q123:Q124"/>
    <mergeCell ref="R123:R124"/>
    <mergeCell ref="Q97:R97"/>
    <mergeCell ref="S97:S99"/>
    <mergeCell ref="T97:T99"/>
    <mergeCell ref="Q98:Q99"/>
    <mergeCell ref="R98:R99"/>
    <mergeCell ref="T71:T73"/>
    <mergeCell ref="Q71:R71"/>
    <mergeCell ref="Q72:Q73"/>
    <mergeCell ref="R72:R73"/>
    <mergeCell ref="A35:M36"/>
    <mergeCell ref="S71:S73"/>
    <mergeCell ref="M6:M8"/>
    <mergeCell ref="B7:F7"/>
    <mergeCell ref="L6:L8"/>
    <mergeCell ref="A33:M33"/>
    <mergeCell ref="B6:K6"/>
    <mergeCell ref="G7:K7"/>
  </mergeCells>
  <printOptions horizontalCentered="1"/>
  <pageMargins left="0.5" right="0.5" top="0.75" bottom="0.5" header="0" footer="0"/>
  <pageSetup paperSize="9" scale="58" orientation="portrait" useFirstPageNumber="1" r:id="rId1"/>
  <headerFooter alignWithMargins="0">
    <oddFooter>&amp;R28</oddFooter>
  </headerFooter>
  <rowBreaks count="2" manualBreakCount="2">
    <brk id="66" max="8" man="1"/>
    <brk id="69"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3a</vt:lpstr>
      <vt:lpstr>'3a'!Print_Area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PSA</dc:creator>
  <cp:lastModifiedBy>PSA</cp:lastModifiedBy>
  <dcterms:created xsi:type="dcterms:W3CDTF">2016-08-12T02:06:56Z</dcterms:created>
  <dcterms:modified xsi:type="dcterms:W3CDTF">2016-08-12T02:07:04Z</dcterms:modified>
</cp:coreProperties>
</file>