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2285" activeTab="0"/>
  </bookViews>
  <sheets>
    <sheet name="3a" sheetId="1" r:id="rId1"/>
  </sheets>
  <externalReferences>
    <externalReference r:id="rId4"/>
  </externalReferences>
  <definedNames>
    <definedName name="_xlnm.Print_Area" localSheetId="0">'3a'!$A$1:$K$50</definedName>
  </definedNames>
  <calcPr fullCalcOnLoad="1"/>
</workbook>
</file>

<file path=xl/sharedStrings.xml><?xml version="1.0" encoding="utf-8"?>
<sst xmlns="http://schemas.openxmlformats.org/spreadsheetml/2006/main" count="77" uniqueCount="28">
  <si>
    <t>Transportation, Storage and Communication</t>
  </si>
  <si>
    <t>Trade</t>
  </si>
  <si>
    <t>Private Services</t>
  </si>
  <si>
    <t>Manufacturing</t>
  </si>
  <si>
    <t>Finance &amp; Real Estate</t>
  </si>
  <si>
    <t>Electricity, Gas and Water</t>
  </si>
  <si>
    <t>Construction</t>
  </si>
  <si>
    <t xml:space="preserve"> Subic Bay Metropolitan Aurhority (SBMA)  and Clark Development Corporation (CDC).</t>
  </si>
  <si>
    <t>Sources of basic data: Board of Investments (BOI), Philippine Economic Zone Authority (PEZA),</t>
  </si>
  <si>
    <t>Details may not add up to totals due to rounding.</t>
  </si>
  <si>
    <t xml:space="preserve">Notes:   </t>
  </si>
  <si>
    <t>Total</t>
  </si>
  <si>
    <t>-</t>
  </si>
  <si>
    <t>Mining &amp; Quarrying</t>
  </si>
  <si>
    <t>Agriculture</t>
  </si>
  <si>
    <t>Q3 2010</t>
  </si>
  <si>
    <t>Q3 2009</t>
  </si>
  <si>
    <t>Q3</t>
  </si>
  <si>
    <t>Q2</t>
  </si>
  <si>
    <t>Q1</t>
  </si>
  <si>
    <t>Q4</t>
  </si>
  <si>
    <t>Approved FDI</t>
  </si>
  <si>
    <t>Industry</t>
  </si>
  <si>
    <t>Growth Rate  Q3 2009 - Q3 2010</t>
  </si>
  <si>
    <t>Percent to Total Q3 2010</t>
  </si>
  <si>
    <t>(in million pesos)</t>
  </si>
  <si>
    <t xml:space="preserve">Total Approved Foreign Direct Investments by Industry </t>
  </si>
  <si>
    <t>Table 3a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</si>
</sst>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[Red]\(0.0\)"/>
    <numFmt numFmtId="166" formatCode="_(* #,##0.0_);_(* \(#,##0.0\);_(* &quot;-&quot;??_);_(@_)"/>
    <numFmt numFmtId="167" formatCode="#,##0.0"/>
    <numFmt numFmtId="168" formatCode="#,##0.0_);[Red]\(#,##0.0\)"/>
    <numFmt numFmtId="169" formatCode="#,##0;[Red]#,##0"/>
    <numFmt numFmtId="170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.7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sz val="9.5"/>
      <color indexed="8"/>
      <name val="Arial"/>
      <family val="0"/>
    </font>
    <font>
      <b/>
      <sz val="8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5" fontId="19" fillId="33" borderId="0" xfId="42" applyNumberFormat="1" applyFont="1" applyFill="1" applyBorder="1" applyAlignment="1">
      <alignment/>
    </xf>
    <xf numFmtId="166" fontId="19" fillId="33" borderId="0" xfId="42" applyNumberFormat="1" applyFont="1" applyFill="1" applyBorder="1" applyAlignment="1">
      <alignment/>
    </xf>
    <xf numFmtId="167" fontId="19" fillId="33" borderId="0" xfId="0" applyNumberFormat="1" applyFont="1" applyFill="1" applyBorder="1" applyAlignment="1">
      <alignment/>
    </xf>
    <xf numFmtId="167" fontId="20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1" fillId="33" borderId="0" xfId="0" applyFont="1" applyFill="1" applyBorder="1" applyAlignment="1">
      <alignment horizontal="left" indent="9"/>
    </xf>
    <xf numFmtId="0" fontId="22" fillId="33" borderId="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/>
    </xf>
    <xf numFmtId="3" fontId="22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64" fontId="22" fillId="33" borderId="0" xfId="0" applyNumberFormat="1" applyFont="1" applyFill="1" applyBorder="1" applyAlignment="1">
      <alignment/>
    </xf>
    <xf numFmtId="3" fontId="22" fillId="33" borderId="0" xfId="0" applyNumberFormat="1" applyFont="1" applyFill="1" applyBorder="1" applyAlignment="1" quotePrefix="1">
      <alignment/>
    </xf>
    <xf numFmtId="167" fontId="23" fillId="33" borderId="0" xfId="0" applyNumberFormat="1" applyFont="1" applyFill="1" applyBorder="1" applyAlignment="1" quotePrefix="1">
      <alignment/>
    </xf>
    <xf numFmtId="3" fontId="23" fillId="33" borderId="0" xfId="0" applyNumberFormat="1" applyFont="1" applyFill="1" applyBorder="1" applyAlignment="1">
      <alignment/>
    </xf>
    <xf numFmtId="167" fontId="23" fillId="33" borderId="0" xfId="0" applyNumberFormat="1" applyFont="1" applyFill="1" applyBorder="1" applyAlignment="1">
      <alignment/>
    </xf>
    <xf numFmtId="167" fontId="23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vertical="center"/>
    </xf>
    <xf numFmtId="164" fontId="19" fillId="33" borderId="10" xfId="0" applyNumberFormat="1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68" fontId="19" fillId="33" borderId="11" xfId="0" applyNumberFormat="1" applyFont="1" applyFill="1" applyBorder="1" applyAlignment="1">
      <alignment horizontal="right" vertical="center"/>
    </xf>
    <xf numFmtId="167" fontId="19" fillId="33" borderId="11" xfId="0" applyNumberFormat="1" applyFont="1" applyFill="1" applyBorder="1" applyAlignment="1">
      <alignment horizontal="right" vertical="center"/>
    </xf>
    <xf numFmtId="0" fontId="19" fillId="33" borderId="11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165" fontId="0" fillId="33" borderId="0" xfId="0" applyNumberFormat="1" applyFont="1" applyFill="1" applyBorder="1" applyAlignment="1">
      <alignment horizontal="right" vertical="top"/>
    </xf>
    <xf numFmtId="164" fontId="0" fillId="33" borderId="0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 wrapText="1"/>
    </xf>
    <xf numFmtId="168" fontId="19" fillId="33" borderId="0" xfId="0" applyNumberFormat="1" applyFont="1" applyFill="1" applyBorder="1" applyAlignment="1">
      <alignment horizontal="right" vertical="top"/>
    </xf>
    <xf numFmtId="167" fontId="19" fillId="33" borderId="0" xfId="0" applyNumberFormat="1" applyFont="1" applyFill="1" applyBorder="1" applyAlignment="1">
      <alignment horizontal="right" vertical="top"/>
    </xf>
    <xf numFmtId="166" fontId="0" fillId="33" borderId="0" xfId="42" applyNumberFormat="1" applyFont="1" applyFill="1" applyAlignment="1">
      <alignment horizontal="right" vertical="top"/>
    </xf>
    <xf numFmtId="166" fontId="19" fillId="33" borderId="0" xfId="42" applyNumberFormat="1" applyFont="1" applyFill="1" applyAlignment="1">
      <alignment horizontal="right" vertical="top"/>
    </xf>
    <xf numFmtId="165" fontId="0" fillId="33" borderId="0" xfId="0" applyNumberFormat="1" applyFont="1" applyFill="1" applyBorder="1" applyAlignment="1">
      <alignment vertical="center"/>
    </xf>
    <xf numFmtId="164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top"/>
    </xf>
    <xf numFmtId="165" fontId="0" fillId="33" borderId="0" xfId="0" applyNumberFormat="1" applyFont="1" applyFill="1" applyBorder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167" fontId="19" fillId="33" borderId="0" xfId="0" applyNumberFormat="1" applyFont="1" applyFill="1" applyBorder="1" applyAlignment="1">
      <alignment vertical="center"/>
    </xf>
    <xf numFmtId="167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 wrapText="1"/>
    </xf>
    <xf numFmtId="3" fontId="0" fillId="33" borderId="12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168" fontId="19" fillId="33" borderId="13" xfId="0" applyNumberFormat="1" applyFont="1" applyFill="1" applyBorder="1" applyAlignment="1">
      <alignment horizontal="center" vertical="center" wrapText="1"/>
    </xf>
    <xf numFmtId="3" fontId="19" fillId="33" borderId="1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3" fontId="19" fillId="33" borderId="15" xfId="0" applyNumberFormat="1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3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8" fontId="19" fillId="33" borderId="17" xfId="0" applyNumberFormat="1" applyFont="1" applyFill="1" applyBorder="1" applyAlignment="1">
      <alignment horizontal="center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0" fontId="19" fillId="33" borderId="19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7" xfId="0" applyNumberFormat="1" applyFont="1" applyFill="1" applyBorder="1" applyAlignment="1">
      <alignment horizontal="center" vertical="center"/>
    </xf>
    <xf numFmtId="0" fontId="19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3" fontId="0" fillId="33" borderId="2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vertical="center"/>
    </xf>
    <xf numFmtId="0" fontId="25" fillId="33" borderId="21" xfId="0" applyFont="1" applyFill="1" applyBorder="1" applyAlignment="1">
      <alignment horizontal="center" vertical="center" wrapText="1"/>
    </xf>
    <xf numFmtId="168" fontId="19" fillId="33" borderId="22" xfId="0" applyNumberFormat="1" applyFont="1" applyFill="1" applyBorder="1" applyAlignment="1">
      <alignment horizontal="center" vertical="center" wrapText="1"/>
    </xf>
    <xf numFmtId="3" fontId="19" fillId="33" borderId="23" xfId="0" applyNumberFormat="1" applyFont="1" applyFill="1" applyBorder="1" applyAlignment="1">
      <alignment horizontal="center" vertical="center" wrapText="1"/>
    </xf>
    <xf numFmtId="3" fontId="19" fillId="33" borderId="24" xfId="0" applyNumberFormat="1" applyFont="1" applyFill="1" applyBorder="1" applyAlignment="1">
      <alignment horizontal="center" vertical="center"/>
    </xf>
    <xf numFmtId="3" fontId="19" fillId="33" borderId="25" xfId="0" applyNumberFormat="1" applyFont="1" applyFill="1" applyBorder="1" applyAlignment="1">
      <alignment horizontal="center" vertical="center"/>
    </xf>
    <xf numFmtId="3" fontId="19" fillId="33" borderId="22" xfId="0" applyNumberFormat="1" applyFont="1" applyFill="1" applyBorder="1" applyAlignment="1">
      <alignment horizontal="center" vertical="center"/>
    </xf>
    <xf numFmtId="3" fontId="19" fillId="33" borderId="26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vertical="center"/>
    </xf>
    <xf numFmtId="169" fontId="19" fillId="33" borderId="0" xfId="0" applyNumberFormat="1" applyFont="1" applyFill="1" applyBorder="1" applyAlignment="1">
      <alignment horizontal="left" vertical="center"/>
    </xf>
    <xf numFmtId="0" fontId="19" fillId="33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3b
Total Approved FDIs by Industry
First Semester, 2008 and 2009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10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Education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Electricity
7.9%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Finance &amp; Real Estate
32.5%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Manufacturing
21.5%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Mining
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Private Services
37.2%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Trade
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Transportation
0.0%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3a
Total Approved FDIS by Industry
Third Quarter 2010</a:t>
            </a:r>
          </a:p>
        </c:rich>
      </c:tx>
      <c:layout>
        <c:manualLayout>
          <c:xMode val="factor"/>
          <c:yMode val="factor"/>
          <c:x val="-0.002"/>
          <c:y val="-0.01975"/>
        </c:manualLayout>
      </c:layout>
      <c:spPr>
        <a:noFill/>
        <a:ln w="3175">
          <a:noFill/>
        </a:ln>
      </c:spPr>
    </c:title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2625"/>
          <c:y val="0.53925"/>
          <c:w val="0.5647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80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3a!$C$33:$C$39</c:f>
              <c:strCache/>
            </c:strRef>
          </c:cat>
          <c:val>
            <c:numRef>
              <c:f>3a!$D$33:$D$39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41</xdr:row>
      <xdr:rowOff>0</xdr:rowOff>
    </xdr:from>
    <xdr:to>
      <xdr:col>7</xdr:col>
      <xdr:colOff>428625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1066800" y="6848475"/>
        <a:ext cx="5048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25</xdr:row>
      <xdr:rowOff>66675</xdr:rowOff>
    </xdr:from>
    <xdr:to>
      <xdr:col>8</xdr:col>
      <xdr:colOff>495300</xdr:colOff>
      <xdr:row>45</xdr:row>
      <xdr:rowOff>57150</xdr:rowOff>
    </xdr:to>
    <xdr:graphicFrame>
      <xdr:nvGraphicFramePr>
        <xdr:cNvPr id="2" name="Chart 4"/>
        <xdr:cNvGraphicFramePr/>
      </xdr:nvGraphicFramePr>
      <xdr:xfrm>
        <a:off x="1838325" y="4410075"/>
        <a:ext cx="50101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400050</xdr:colOff>
      <xdr:row>23</xdr:row>
      <xdr:rowOff>152400</xdr:rowOff>
    </xdr:from>
    <xdr:to>
      <xdr:col>18</xdr:col>
      <xdr:colOff>438150</xdr:colOff>
      <xdr:row>36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05875" y="4171950"/>
          <a:ext cx="57150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"/>
    </sheetNames>
    <sheetDataSet>
      <sheetData sheetId="0">
        <row r="3">
          <cell r="A3" t="str">
            <v>First Quarter 2009 to Third Quarter 2010</v>
          </cell>
        </row>
        <row r="6">
          <cell r="J6" t="str">
            <v>Percent to Total Q3 2010</v>
          </cell>
          <cell r="K6" t="str">
            <v>Growth Rate
Q3 2009  -   Q3 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Normal="65" zoomScaleSheetLayoutView="100" zoomScalePageLayoutView="0" workbookViewId="0" topLeftCell="A1">
      <selection activeCell="C4" sqref="C4"/>
    </sheetView>
  </sheetViews>
  <sheetFormatPr defaultColWidth="8.8515625" defaultRowHeight="12.75"/>
  <cols>
    <col min="1" max="1" width="25.28125" style="1" customWidth="1"/>
    <col min="2" max="9" width="10.00390625" style="1" customWidth="1"/>
    <col min="10" max="10" width="10.28125" style="1" customWidth="1"/>
    <col min="11" max="11" width="12.00390625" style="1" customWidth="1"/>
    <col min="12" max="12" width="8.8515625" style="1" customWidth="1"/>
    <col min="13" max="13" width="24.8515625" style="1" customWidth="1"/>
    <col min="14" max="14" width="11.8515625" style="1" customWidth="1"/>
    <col min="15" max="15" width="10.8515625" style="1" customWidth="1"/>
    <col min="16" max="16" width="8.8515625" style="1" customWidth="1"/>
    <col min="17" max="17" width="11.00390625" style="1" customWidth="1"/>
    <col min="18" max="16384" width="8.8515625" style="1" customWidth="1"/>
  </cols>
  <sheetData>
    <row r="1" spans="1:11" s="21" customFormat="1" ht="13.5" customHeight="1">
      <c r="A1" s="76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1" customFormat="1" ht="13.5" customHeight="1">
      <c r="A2" s="76" t="s">
        <v>26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s="21" customFormat="1" ht="13.5" customHeight="1">
      <c r="A3" s="75" t="str">
        <f>'[1]1a'!A3</f>
        <v>First Quarter 2009 to Third Quarter 2010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21" customFormat="1" ht="13.5" customHeight="1">
      <c r="A4" s="74" t="s">
        <v>25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s="21" customFormat="1" ht="13.5" customHeight="1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7" s="21" customFormat="1" ht="12.75">
      <c r="A6" s="73"/>
      <c r="B6" s="72" t="s">
        <v>21</v>
      </c>
      <c r="C6" s="71"/>
      <c r="D6" s="71"/>
      <c r="E6" s="71"/>
      <c r="F6" s="71"/>
      <c r="G6" s="71"/>
      <c r="H6" s="71"/>
      <c r="I6" s="70"/>
      <c r="J6" s="69" t="str">
        <f>'[1]1a'!J6:J8</f>
        <v>Percent to Total Q3 2010</v>
      </c>
      <c r="K6" s="68" t="str">
        <f>'[1]1a'!K6:K8</f>
        <v>Growth Rate
Q3 2009  -   Q3 2010</v>
      </c>
      <c r="M6" s="67" t="s">
        <v>22</v>
      </c>
      <c r="N6" s="66"/>
      <c r="O6" s="66"/>
      <c r="P6" s="65" t="s">
        <v>24</v>
      </c>
      <c r="Q6" s="64" t="s">
        <v>23</v>
      </c>
    </row>
    <row r="7" spans="1:17" s="21" customFormat="1" ht="12.75">
      <c r="A7" s="63" t="s">
        <v>22</v>
      </c>
      <c r="B7" s="62">
        <v>2009</v>
      </c>
      <c r="C7" s="61"/>
      <c r="D7" s="61"/>
      <c r="E7" s="61"/>
      <c r="F7" s="60"/>
      <c r="G7" s="62">
        <v>2010</v>
      </c>
      <c r="H7" s="61"/>
      <c r="I7" s="60"/>
      <c r="J7" s="59"/>
      <c r="K7" s="58"/>
      <c r="M7" s="57"/>
      <c r="N7" s="56" t="s">
        <v>21</v>
      </c>
      <c r="O7" s="56"/>
      <c r="P7" s="55"/>
      <c r="Q7" s="54"/>
    </row>
    <row r="8" spans="1:17" s="21" customFormat="1" ht="13.5" thickBot="1">
      <c r="A8" s="53"/>
      <c r="B8" s="52" t="s">
        <v>19</v>
      </c>
      <c r="C8" s="52" t="s">
        <v>18</v>
      </c>
      <c r="D8" s="52" t="s">
        <v>17</v>
      </c>
      <c r="E8" s="52" t="s">
        <v>20</v>
      </c>
      <c r="F8" s="52" t="s">
        <v>11</v>
      </c>
      <c r="G8" s="51" t="s">
        <v>19</v>
      </c>
      <c r="H8" s="51" t="s">
        <v>18</v>
      </c>
      <c r="I8" s="51" t="s">
        <v>17</v>
      </c>
      <c r="J8" s="50"/>
      <c r="K8" s="49"/>
      <c r="M8" s="48"/>
      <c r="N8" s="47" t="s">
        <v>16</v>
      </c>
      <c r="O8" s="47" t="s">
        <v>15</v>
      </c>
      <c r="P8" s="46"/>
      <c r="Q8" s="45"/>
    </row>
    <row r="9" spans="1:17" s="21" customFormat="1" ht="4.5" customHeight="1">
      <c r="A9" s="41"/>
      <c r="B9" s="41"/>
      <c r="C9" s="41"/>
      <c r="D9" s="41"/>
      <c r="E9" s="41"/>
      <c r="F9" s="43"/>
      <c r="G9" s="44"/>
      <c r="H9" s="44"/>
      <c r="I9" s="44"/>
      <c r="J9" s="43"/>
      <c r="K9" s="41"/>
      <c r="M9" s="42"/>
      <c r="N9" s="41"/>
      <c r="O9" s="41"/>
      <c r="P9" s="41"/>
      <c r="Q9" s="41"/>
    </row>
    <row r="10" spans="1:17" s="21" customFormat="1" ht="12.75">
      <c r="A10" s="30" t="s">
        <v>14</v>
      </c>
      <c r="B10" s="33" t="s">
        <v>12</v>
      </c>
      <c r="C10" s="33" t="s">
        <v>12</v>
      </c>
      <c r="D10" s="33">
        <v>15.884</v>
      </c>
      <c r="E10" s="33">
        <v>2389.6374</v>
      </c>
      <c r="F10" s="34">
        <f>SUM(B10:E10)</f>
        <v>2405.5214</v>
      </c>
      <c r="G10" s="33">
        <v>1078.13</v>
      </c>
      <c r="H10" s="33" t="s">
        <v>12</v>
      </c>
      <c r="I10" s="33" t="s">
        <v>12</v>
      </c>
      <c r="J10" s="32" t="s">
        <v>12</v>
      </c>
      <c r="K10" s="31" t="s">
        <v>12</v>
      </c>
      <c r="M10" s="30" t="s">
        <v>14</v>
      </c>
      <c r="N10" s="36">
        <f>15.884/$S$11</f>
        <v>0.015884</v>
      </c>
      <c r="O10" s="39" t="s">
        <v>12</v>
      </c>
      <c r="P10" s="39" t="s">
        <v>12</v>
      </c>
      <c r="Q10" s="39" t="s">
        <v>12</v>
      </c>
    </row>
    <row r="11" spans="1:19" s="21" customFormat="1" ht="15" customHeight="1">
      <c r="A11" s="40" t="s">
        <v>6</v>
      </c>
      <c r="B11" s="33" t="s">
        <v>12</v>
      </c>
      <c r="C11" s="33" t="s">
        <v>12</v>
      </c>
      <c r="D11" s="33">
        <v>4.857</v>
      </c>
      <c r="E11" s="33">
        <v>88.43809990496</v>
      </c>
      <c r="F11" s="34">
        <f>SUM(B11:E11)</f>
        <v>93.29509990496</v>
      </c>
      <c r="G11" s="33" t="s">
        <v>12</v>
      </c>
      <c r="H11" s="33">
        <v>57.3609</v>
      </c>
      <c r="I11" s="33">
        <v>20.60209</v>
      </c>
      <c r="J11" s="32">
        <f>(I11/$I$19)*100</f>
        <v>0.10861990040938903</v>
      </c>
      <c r="K11" s="31">
        <f>((I11/D11)-1)*100</f>
        <v>324.1731521515338</v>
      </c>
      <c r="M11" s="40" t="s">
        <v>6</v>
      </c>
      <c r="N11" s="36">
        <f>4.857/S11</f>
        <v>0.004857</v>
      </c>
      <c r="O11" s="36">
        <f>20.60209/S11</f>
        <v>0.02060209</v>
      </c>
      <c r="P11" s="36">
        <v>0.10861990040938903</v>
      </c>
      <c r="Q11" s="35">
        <v>324.1731521515338</v>
      </c>
      <c r="S11" s="21">
        <v>1000</v>
      </c>
    </row>
    <row r="12" spans="1:17" s="21" customFormat="1" ht="12.75">
      <c r="A12" s="30" t="s">
        <v>5</v>
      </c>
      <c r="B12" s="33" t="s">
        <v>12</v>
      </c>
      <c r="C12" s="33">
        <v>1888.7360760000001</v>
      </c>
      <c r="D12" s="33">
        <v>61.988</v>
      </c>
      <c r="E12" s="33">
        <v>2888.51572947</v>
      </c>
      <c r="F12" s="34">
        <f>SUM(B12:E12)</f>
        <v>4839.239805470001</v>
      </c>
      <c r="G12" s="33">
        <v>163.1093583</v>
      </c>
      <c r="H12" s="33">
        <v>3627.9945</v>
      </c>
      <c r="I12" s="33">
        <v>4594.859328928099</v>
      </c>
      <c r="J12" s="32">
        <f>(I12/$I$19)*100</f>
        <v>24.225365615979847</v>
      </c>
      <c r="K12" s="31">
        <f>((I12/D12)-1)*100</f>
        <v>7312.498110808703</v>
      </c>
      <c r="M12" s="30" t="s">
        <v>5</v>
      </c>
      <c r="N12" s="36">
        <f>61.988/S11</f>
        <v>0.061988</v>
      </c>
      <c r="O12" s="36">
        <f>4594.8593289281/S11</f>
        <v>4.5948593289280995</v>
      </c>
      <c r="P12" s="36">
        <v>24.225365615979847</v>
      </c>
      <c r="Q12" s="35">
        <v>7312.498110808703</v>
      </c>
    </row>
    <row r="13" spans="1:17" s="21" customFormat="1" ht="15" customHeight="1">
      <c r="A13" s="37" t="s">
        <v>4</v>
      </c>
      <c r="B13" s="33">
        <v>180.114283075</v>
      </c>
      <c r="C13" s="33">
        <v>7593.359832315</v>
      </c>
      <c r="D13" s="33">
        <v>2977.8649975380004</v>
      </c>
      <c r="E13" s="33">
        <v>5681.6813229065965</v>
      </c>
      <c r="F13" s="34">
        <f>SUM(B13:E13)</f>
        <v>16433.020435834595</v>
      </c>
      <c r="G13" s="33">
        <v>304.16339000000005</v>
      </c>
      <c r="H13" s="33">
        <v>1907.7309236204</v>
      </c>
      <c r="I13" s="33">
        <v>1575.067630532702</v>
      </c>
      <c r="J13" s="32">
        <f>(I13/$I$19)*100</f>
        <v>8.304190942109003</v>
      </c>
      <c r="K13" s="31">
        <f>((I13/D13)-1)*100</f>
        <v>-47.107487013853365</v>
      </c>
      <c r="M13" s="37" t="s">
        <v>4</v>
      </c>
      <c r="N13" s="36">
        <f>2977.864997538/S11</f>
        <v>2.977864997538</v>
      </c>
      <c r="O13" s="36">
        <f>1575.0676305327/S11</f>
        <v>1.5750676305326998</v>
      </c>
      <c r="P13" s="36">
        <v>8.304190942109003</v>
      </c>
      <c r="Q13" s="35">
        <v>-47.107487013853365</v>
      </c>
    </row>
    <row r="14" spans="1:17" s="21" customFormat="1" ht="15" customHeight="1">
      <c r="A14" s="37" t="s">
        <v>3</v>
      </c>
      <c r="B14" s="33">
        <v>1326.0750452294005</v>
      </c>
      <c r="C14" s="33">
        <v>3814.9342618421365</v>
      </c>
      <c r="D14" s="33">
        <v>7002.818123651649</v>
      </c>
      <c r="E14" s="33">
        <v>73988.77086025297</v>
      </c>
      <c r="F14" s="34">
        <f>SUM(B14:E14)</f>
        <v>86132.59829097617</v>
      </c>
      <c r="G14" s="33">
        <v>42863.884275258875</v>
      </c>
      <c r="H14" s="33">
        <v>4191.905456122543</v>
      </c>
      <c r="I14" s="33">
        <v>12018.587902515039</v>
      </c>
      <c r="J14" s="32">
        <f>(I14/$I$19)*100</f>
        <v>63.36531007449591</v>
      </c>
      <c r="K14" s="31">
        <f>((I14/D14)-1)*100</f>
        <v>71.62501853250896</v>
      </c>
      <c r="M14" s="37" t="s">
        <v>3</v>
      </c>
      <c r="N14" s="36">
        <f>7002.81812365165/S11</f>
        <v>7.00281812365165</v>
      </c>
      <c r="O14" s="36">
        <f>12018.587902515/S11</f>
        <v>12.018587902515002</v>
      </c>
      <c r="P14" s="36">
        <v>63.36531007449591</v>
      </c>
      <c r="Q14" s="35">
        <v>71.62501853250896</v>
      </c>
    </row>
    <row r="15" spans="1:17" s="21" customFormat="1" ht="15" customHeight="1">
      <c r="A15" s="37" t="s">
        <v>13</v>
      </c>
      <c r="B15" s="33">
        <v>156.076</v>
      </c>
      <c r="C15" s="33">
        <v>0</v>
      </c>
      <c r="D15" s="33" t="s">
        <v>12</v>
      </c>
      <c r="E15" s="33">
        <v>474.76977500000004</v>
      </c>
      <c r="F15" s="34">
        <f>SUM(B15:E15)</f>
        <v>630.845775</v>
      </c>
      <c r="G15" s="33" t="s">
        <v>12</v>
      </c>
      <c r="H15" s="33" t="s">
        <v>12</v>
      </c>
      <c r="I15" s="33" t="s">
        <v>12</v>
      </c>
      <c r="J15" s="32" t="s">
        <v>12</v>
      </c>
      <c r="K15" s="31" t="s">
        <v>12</v>
      </c>
      <c r="M15" s="37" t="s">
        <v>13</v>
      </c>
      <c r="N15" s="39" t="s">
        <v>12</v>
      </c>
      <c r="O15" s="39" t="s">
        <v>12</v>
      </c>
      <c r="P15" s="39" t="s">
        <v>12</v>
      </c>
      <c r="Q15" s="38" t="s">
        <v>12</v>
      </c>
    </row>
    <row r="16" spans="1:17" s="21" customFormat="1" ht="15" customHeight="1">
      <c r="A16" s="37" t="s">
        <v>2</v>
      </c>
      <c r="B16" s="33">
        <v>2282.3572074037997</v>
      </c>
      <c r="C16" s="33">
        <v>6610.123764508055</v>
      </c>
      <c r="D16" s="33">
        <v>257.38163964</v>
      </c>
      <c r="E16" s="33">
        <v>1741.24</v>
      </c>
      <c r="F16" s="34">
        <f>SUM(B16:E16)</f>
        <v>10891.102611551854</v>
      </c>
      <c r="G16" s="33">
        <v>1676.05158126816</v>
      </c>
      <c r="H16" s="33">
        <v>3818.8275774234703</v>
      </c>
      <c r="I16" s="33">
        <v>718.6503567075625</v>
      </c>
      <c r="J16" s="32">
        <f>(I16/$I$19)*100</f>
        <v>3.7889228798994345</v>
      </c>
      <c r="K16" s="31">
        <f>((I16/D16)-1)*100</f>
        <v>179.21585926359768</v>
      </c>
      <c r="M16" s="37" t="s">
        <v>2</v>
      </c>
      <c r="N16" s="36">
        <f>257.38163964/S11</f>
        <v>0.25738163964</v>
      </c>
      <c r="O16" s="36">
        <f>718.650356707563/S11</f>
        <v>0.7186503567075629</v>
      </c>
      <c r="P16" s="36">
        <v>3.7889228798994345</v>
      </c>
      <c r="Q16" s="35">
        <v>179.21585926359768</v>
      </c>
    </row>
    <row r="17" spans="1:17" s="21" customFormat="1" ht="12.75">
      <c r="A17" s="30" t="s">
        <v>1</v>
      </c>
      <c r="B17" s="33">
        <v>8.675</v>
      </c>
      <c r="C17" s="33">
        <v>37.3451516</v>
      </c>
      <c r="D17" s="33">
        <v>48.157300000000006</v>
      </c>
      <c r="E17" s="33">
        <v>58.484260000000006</v>
      </c>
      <c r="F17" s="34">
        <f>SUM(B17:E17)</f>
        <v>152.66171160000002</v>
      </c>
      <c r="G17" s="33">
        <v>118.19069999999999</v>
      </c>
      <c r="H17" s="33">
        <v>150.836981</v>
      </c>
      <c r="I17" s="33">
        <v>26.814</v>
      </c>
      <c r="J17" s="32">
        <f>(I17/$I$19)*100</f>
        <v>0.14137080313586425</v>
      </c>
      <c r="K17" s="31">
        <f>((I17/D17)-1)*100</f>
        <v>-44.31996810452414</v>
      </c>
      <c r="M17" s="30" t="s">
        <v>1</v>
      </c>
      <c r="N17" s="36">
        <f>48.1573/S11</f>
        <v>0.0481573</v>
      </c>
      <c r="O17" s="36">
        <f>26.814/S11</f>
        <v>0.026814</v>
      </c>
      <c r="P17" s="36">
        <v>0.14137080313586425</v>
      </c>
      <c r="Q17" s="35">
        <v>-44.31996810452414</v>
      </c>
    </row>
    <row r="18" spans="1:18" s="21" customFormat="1" ht="26.25" thickBot="1">
      <c r="A18" s="30" t="s">
        <v>0</v>
      </c>
      <c r="B18" s="33">
        <v>5.7745618794</v>
      </c>
      <c r="C18" s="33">
        <v>4.466465</v>
      </c>
      <c r="D18" s="33" t="s">
        <v>12</v>
      </c>
      <c r="E18" s="33">
        <v>227.4056974</v>
      </c>
      <c r="F18" s="34">
        <f>SUM(B18:E18)</f>
        <v>237.64672427940002</v>
      </c>
      <c r="G18" s="33">
        <v>493.8111362640001</v>
      </c>
      <c r="H18" s="33">
        <v>18.4413799974404</v>
      </c>
      <c r="I18" s="33">
        <v>12.56</v>
      </c>
      <c r="J18" s="32">
        <f>(I18/$I$19)*100</f>
        <v>0.06621978397055475</v>
      </c>
      <c r="K18" s="31" t="s">
        <v>12</v>
      </c>
      <c r="M18" s="30" t="s">
        <v>0</v>
      </c>
      <c r="N18" s="29" t="s">
        <v>12</v>
      </c>
      <c r="O18" s="29">
        <f>12.56/S11</f>
        <v>0.01256</v>
      </c>
      <c r="P18" s="29">
        <v>0.06621978397055475</v>
      </c>
      <c r="Q18" s="28" t="s">
        <v>12</v>
      </c>
      <c r="R18" s="27"/>
    </row>
    <row r="19" spans="1:17" s="21" customFormat="1" ht="15" customHeight="1" thickBot="1">
      <c r="A19" s="26" t="s">
        <v>11</v>
      </c>
      <c r="B19" s="25">
        <f>SUM(B10:B18)</f>
        <v>3959.0720975876006</v>
      </c>
      <c r="C19" s="25">
        <f>SUM(C10:C18)</f>
        <v>19948.96555126519</v>
      </c>
      <c r="D19" s="25">
        <f>SUM(D10:D18)</f>
        <v>10368.95106082965</v>
      </c>
      <c r="E19" s="25">
        <f>SUM(E10:E18)</f>
        <v>87538.94314493453</v>
      </c>
      <c r="F19" s="25">
        <f>SUM(F10:F18)</f>
        <v>121815.93185461698</v>
      </c>
      <c r="G19" s="25">
        <f>SUM(G10:G18)</f>
        <v>46697.34044109104</v>
      </c>
      <c r="H19" s="25">
        <f>SUM(H10:H18)</f>
        <v>13773.097718163855</v>
      </c>
      <c r="I19" s="25">
        <f>SUM(I10:I18)</f>
        <v>18967.141308683404</v>
      </c>
      <c r="J19" s="25">
        <f>(I19/$I$19)*100</f>
        <v>100</v>
      </c>
      <c r="K19" s="24">
        <f>((I19/D19)-1)*100</f>
        <v>82.92246918142739</v>
      </c>
      <c r="M19" s="23" t="s">
        <v>11</v>
      </c>
      <c r="N19" s="22">
        <f>10368.9510608296/S11</f>
        <v>10.3689510608296</v>
      </c>
      <c r="O19" s="22">
        <f>18967.1413086834/S11</f>
        <v>18.9671413086834</v>
      </c>
      <c r="P19" s="22">
        <v>100</v>
      </c>
      <c r="Q19" s="22">
        <v>82.92246918142739</v>
      </c>
    </row>
    <row r="20" spans="1:17" ht="12.75">
      <c r="A20" s="14" t="s">
        <v>10</v>
      </c>
      <c r="B20" s="20"/>
      <c r="C20" s="19"/>
      <c r="D20" s="18"/>
      <c r="E20" s="18"/>
      <c r="F20" s="18"/>
      <c r="G20" s="17"/>
      <c r="H20" s="17"/>
      <c r="I20" s="17"/>
      <c r="J20" s="16"/>
      <c r="K20" s="16"/>
      <c r="L20" s="16"/>
      <c r="M20" s="16"/>
      <c r="N20" s="15"/>
      <c r="O20" s="15"/>
      <c r="P20" s="3"/>
      <c r="Q20" s="3"/>
    </row>
    <row r="21" spans="1:15" ht="12.75">
      <c r="A21" s="14" t="s">
        <v>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2"/>
      <c r="O21" s="12"/>
    </row>
    <row r="22" spans="1:15" ht="12.75">
      <c r="A22" s="11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1" ht="12.75">
      <c r="A23" s="9" t="s">
        <v>7</v>
      </c>
      <c r="B23" s="6"/>
      <c r="C23" s="6"/>
      <c r="D23" s="6"/>
      <c r="E23" s="6"/>
      <c r="F23" s="6"/>
      <c r="G23" s="6"/>
      <c r="H23" s="6"/>
      <c r="I23" s="6"/>
      <c r="J23" s="5"/>
      <c r="K23" s="4"/>
    </row>
    <row r="24" spans="1:11" ht="12.75">
      <c r="A24" s="8"/>
      <c r="B24" s="6"/>
      <c r="C24" s="6"/>
      <c r="D24" s="6"/>
      <c r="E24" s="6"/>
      <c r="F24" s="6"/>
      <c r="G24" s="6"/>
      <c r="H24" s="6"/>
      <c r="I24" s="6"/>
      <c r="J24" s="5"/>
      <c r="K24" s="4"/>
    </row>
    <row r="25" spans="1:11" ht="12.75">
      <c r="A25" s="8"/>
      <c r="B25" s="6"/>
      <c r="C25" s="6"/>
      <c r="D25" s="6"/>
      <c r="E25" s="6"/>
      <c r="F25" s="6"/>
      <c r="G25" s="6"/>
      <c r="H25" s="6"/>
      <c r="I25" s="6"/>
      <c r="J25" s="5"/>
      <c r="K25" s="4"/>
    </row>
    <row r="26" spans="1:11" ht="12.75">
      <c r="A26" s="8"/>
      <c r="B26" s="6"/>
      <c r="C26" s="6"/>
      <c r="D26" s="6"/>
      <c r="E26" s="6"/>
      <c r="F26" s="6"/>
      <c r="G26" s="6"/>
      <c r="H26" s="6"/>
      <c r="I26" s="6"/>
      <c r="J26" s="5"/>
      <c r="K26" s="4"/>
    </row>
    <row r="27" spans="1:11" ht="12.75">
      <c r="A27" s="8"/>
      <c r="B27" s="6"/>
      <c r="C27" s="6"/>
      <c r="D27" s="6"/>
      <c r="E27" s="6"/>
      <c r="F27" s="6"/>
      <c r="G27" s="6"/>
      <c r="H27" s="6"/>
      <c r="I27" s="6"/>
      <c r="J27" s="5"/>
      <c r="K27" s="4"/>
    </row>
    <row r="28" spans="1:11" ht="12.75">
      <c r="A28" s="8"/>
      <c r="B28" s="7"/>
      <c r="C28" s="7"/>
      <c r="D28" s="7"/>
      <c r="E28" s="7"/>
      <c r="F28" s="7"/>
      <c r="G28" s="6"/>
      <c r="H28" s="6"/>
      <c r="I28" s="6"/>
      <c r="J28" s="5"/>
      <c r="K28" s="4"/>
    </row>
    <row r="29" spans="2:11" ht="12.75">
      <c r="B29" s="2"/>
      <c r="C29" s="2"/>
      <c r="D29" s="2"/>
      <c r="E29" s="2"/>
      <c r="F29" s="2"/>
      <c r="K29" s="4"/>
    </row>
    <row r="30" spans="6:11" ht="12.75">
      <c r="F30" s="2"/>
      <c r="K30" s="4"/>
    </row>
    <row r="31" spans="6:11" ht="12.75">
      <c r="F31" s="2"/>
      <c r="K31" s="4"/>
    </row>
    <row r="32" spans="6:11" ht="18.75" customHeight="1">
      <c r="F32" s="2"/>
      <c r="K32" s="4"/>
    </row>
    <row r="33" spans="3:11" ht="12.75">
      <c r="C33" s="1" t="s">
        <v>6</v>
      </c>
      <c r="D33" s="3">
        <f>I11</f>
        <v>20.60209</v>
      </c>
      <c r="F33" s="2"/>
      <c r="K33" s="4"/>
    </row>
    <row r="34" spans="3:11" ht="12.75">
      <c r="C34" s="1" t="s">
        <v>5</v>
      </c>
      <c r="D34" s="3">
        <f>I12</f>
        <v>4594.859328928099</v>
      </c>
      <c r="F34" s="2"/>
      <c r="K34" s="4"/>
    </row>
    <row r="35" spans="3:11" ht="12.75">
      <c r="C35" s="1" t="s">
        <v>4</v>
      </c>
      <c r="D35" s="3">
        <f>I13</f>
        <v>1575.067630532702</v>
      </c>
      <c r="F35" s="2"/>
      <c r="K35" s="4"/>
    </row>
    <row r="36" spans="3:11" ht="12.75">
      <c r="C36" s="1" t="s">
        <v>3</v>
      </c>
      <c r="D36" s="3">
        <f>I14</f>
        <v>12018.587902515039</v>
      </c>
      <c r="F36" s="2"/>
      <c r="K36" s="4"/>
    </row>
    <row r="37" spans="3:11" ht="12.75">
      <c r="C37" s="1" t="s">
        <v>2</v>
      </c>
      <c r="D37" s="3">
        <f>I16</f>
        <v>718.6503567075625</v>
      </c>
      <c r="F37" s="2"/>
      <c r="K37" s="4"/>
    </row>
    <row r="38" spans="3:4" ht="12.75">
      <c r="C38" s="1" t="s">
        <v>1</v>
      </c>
      <c r="D38" s="3">
        <f>I17</f>
        <v>26.814</v>
      </c>
    </row>
    <row r="39" spans="3:4" ht="12.75">
      <c r="C39" s="1" t="s">
        <v>0</v>
      </c>
      <c r="D39" s="3">
        <f>I18</f>
        <v>12.56</v>
      </c>
    </row>
    <row r="40" spans="3:4" ht="12.75">
      <c r="C40" s="2"/>
      <c r="D40" s="2"/>
    </row>
    <row r="41" spans="3:4" ht="12.75" hidden="1">
      <c r="C41" s="2"/>
      <c r="D41" s="2"/>
    </row>
    <row r="42" ht="12.75" hidden="1"/>
    <row r="44" spans="2:5" ht="12.75">
      <c r="B44" s="2"/>
      <c r="E44" s="2"/>
    </row>
    <row r="45" spans="2:5" ht="12.75">
      <c r="B45" s="2"/>
      <c r="E45" s="2"/>
    </row>
  </sheetData>
  <sheetProtection/>
  <mergeCells count="9">
    <mergeCell ref="Q6:Q8"/>
    <mergeCell ref="M6:M8"/>
    <mergeCell ref="K6:K8"/>
    <mergeCell ref="B7:F7"/>
    <mergeCell ref="J6:J8"/>
    <mergeCell ref="G7:I7"/>
    <mergeCell ref="B6:I6"/>
    <mergeCell ref="P6:P8"/>
    <mergeCell ref="N7:O7"/>
  </mergeCells>
  <printOptions/>
  <pageMargins left="0.62" right="0.26" top="1" bottom="1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PSA</cp:lastModifiedBy>
  <dcterms:created xsi:type="dcterms:W3CDTF">2016-09-30T02:25:30Z</dcterms:created>
  <dcterms:modified xsi:type="dcterms:W3CDTF">2016-09-30T02:25:43Z</dcterms:modified>
  <cp:category/>
  <cp:version/>
  <cp:contentType/>
  <cp:contentStatus/>
</cp:coreProperties>
</file>