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bookViews>
  <sheets>
    <sheet name="3a" sheetId="1" r:id="rId1"/>
  </sheets>
  <externalReferences>
    <externalReference r:id="rId2"/>
  </externalReferences>
  <definedNames>
    <definedName name="_xlnm.Print_Area" localSheetId="0">'3a'!$A$1:$J$65</definedName>
  </definedNames>
  <calcPr calcId="124519"/>
</workbook>
</file>

<file path=xl/calcChain.xml><?xml version="1.0" encoding="utf-8"?>
<calcChain xmlns="http://schemas.openxmlformats.org/spreadsheetml/2006/main">
  <c r="A3" i="1"/>
  <c r="I6"/>
  <c r="J6"/>
  <c r="F10"/>
  <c r="J10"/>
  <c r="K10"/>
  <c r="N10"/>
  <c r="N8" s="1"/>
  <c r="Q10"/>
  <c r="F11"/>
  <c r="F29" s="1"/>
  <c r="J11"/>
  <c r="K11"/>
  <c r="N11"/>
  <c r="O11" s="1"/>
  <c r="Q11"/>
  <c r="F12"/>
  <c r="J12"/>
  <c r="K12"/>
  <c r="N12"/>
  <c r="Q12"/>
  <c r="R12"/>
  <c r="F13"/>
  <c r="J13"/>
  <c r="K13"/>
  <c r="N13"/>
  <c r="R13" s="1"/>
  <c r="Q13"/>
  <c r="F14"/>
  <c r="J14"/>
  <c r="K14"/>
  <c r="N14"/>
  <c r="Q14"/>
  <c r="R14"/>
  <c r="F15"/>
  <c r="J15"/>
  <c r="K15"/>
  <c r="N15"/>
  <c r="O15" s="1"/>
  <c r="Q15"/>
  <c r="F16"/>
  <c r="J16"/>
  <c r="K16"/>
  <c r="N16"/>
  <c r="F17"/>
  <c r="J17"/>
  <c r="K17"/>
  <c r="N17"/>
  <c r="R16" s="1"/>
  <c r="F18"/>
  <c r="J18"/>
  <c r="K18"/>
  <c r="N18"/>
  <c r="F19"/>
  <c r="J19"/>
  <c r="K19"/>
  <c r="N19"/>
  <c r="F20"/>
  <c r="J20"/>
  <c r="K20"/>
  <c r="N20"/>
  <c r="F21"/>
  <c r="J21"/>
  <c r="K21"/>
  <c r="N21"/>
  <c r="F22"/>
  <c r="J22"/>
  <c r="K22"/>
  <c r="N22"/>
  <c r="O22" s="1"/>
  <c r="F23"/>
  <c r="J23"/>
  <c r="K23"/>
  <c r="N23"/>
  <c r="O23" s="1"/>
  <c r="F24"/>
  <c r="J24"/>
  <c r="K24"/>
  <c r="N24"/>
  <c r="O24" s="1"/>
  <c r="F25"/>
  <c r="K25"/>
  <c r="N25"/>
  <c r="F26"/>
  <c r="K26"/>
  <c r="N26"/>
  <c r="O26" s="1"/>
  <c r="F27"/>
  <c r="J27"/>
  <c r="K27"/>
  <c r="N27"/>
  <c r="O27" s="1"/>
  <c r="F28"/>
  <c r="J28"/>
  <c r="K28"/>
  <c r="N28"/>
  <c r="O28" s="1"/>
  <c r="B29"/>
  <c r="C29"/>
  <c r="D29"/>
  <c r="E29"/>
  <c r="G29"/>
  <c r="H29"/>
  <c r="I12" s="1"/>
  <c r="B40"/>
  <c r="C40"/>
  <c r="K40" s="1"/>
  <c r="E40"/>
  <c r="Q40"/>
  <c r="B41"/>
  <c r="C41"/>
  <c r="E41" s="1"/>
  <c r="N41"/>
  <c r="O41" s="1"/>
  <c r="Q41"/>
  <c r="B42"/>
  <c r="C42"/>
  <c r="N40" s="1"/>
  <c r="E42"/>
  <c r="N42"/>
  <c r="R42" s="1"/>
  <c r="Q42"/>
  <c r="B43"/>
  <c r="C43"/>
  <c r="E43" s="1"/>
  <c r="N43"/>
  <c r="O43" s="1"/>
  <c r="Q43"/>
  <c r="B44"/>
  <c r="C44"/>
  <c r="D44" s="1"/>
  <c r="Q44"/>
  <c r="B45"/>
  <c r="E45" s="1"/>
  <c r="C45"/>
  <c r="N45"/>
  <c r="Q45"/>
  <c r="R45"/>
  <c r="B46"/>
  <c r="N136" s="1"/>
  <c r="Q136" s="1"/>
  <c r="C46"/>
  <c r="E46" s="1"/>
  <c r="B47"/>
  <c r="C47"/>
  <c r="K47" s="1"/>
  <c r="E47"/>
  <c r="N47"/>
  <c r="O47" s="1"/>
  <c r="B48"/>
  <c r="C48"/>
  <c r="K48" s="1"/>
  <c r="E48"/>
  <c r="N48"/>
  <c r="O48" s="1"/>
  <c r="B49"/>
  <c r="N139" s="1"/>
  <c r="Q139" s="1"/>
  <c r="C49"/>
  <c r="E49" s="1"/>
  <c r="B50"/>
  <c r="C50"/>
  <c r="E50" s="1"/>
  <c r="N50"/>
  <c r="O50" s="1"/>
  <c r="B51"/>
  <c r="E51" s="1"/>
  <c r="C51"/>
  <c r="N44" s="1"/>
  <c r="B52"/>
  <c r="C52"/>
  <c r="N46" s="1"/>
  <c r="E52"/>
  <c r="N52"/>
  <c r="O52" s="1"/>
  <c r="B53"/>
  <c r="N143" s="1"/>
  <c r="Q143" s="1"/>
  <c r="C53"/>
  <c r="E53" s="1"/>
  <c r="B54"/>
  <c r="C54"/>
  <c r="K54" s="1"/>
  <c r="B55"/>
  <c r="C55"/>
  <c r="N55" s="1"/>
  <c r="O55" s="1"/>
  <c r="B56"/>
  <c r="C56"/>
  <c r="K56" s="1"/>
  <c r="B57"/>
  <c r="C57"/>
  <c r="K57" s="1"/>
  <c r="E57"/>
  <c r="N57"/>
  <c r="O57" s="1"/>
  <c r="B58"/>
  <c r="N148" s="1"/>
  <c r="Q148" s="1"/>
  <c r="C58"/>
  <c r="K58"/>
  <c r="C59"/>
  <c r="D46" s="1"/>
  <c r="N78"/>
  <c r="O78"/>
  <c r="Q78" s="1"/>
  <c r="N79"/>
  <c r="O79"/>
  <c r="Q79" s="1"/>
  <c r="N80"/>
  <c r="O80"/>
  <c r="Q80" s="1"/>
  <c r="N81"/>
  <c r="O81"/>
  <c r="Q81" s="1"/>
  <c r="N82"/>
  <c r="O82"/>
  <c r="N83"/>
  <c r="O83"/>
  <c r="Q83" s="1"/>
  <c r="N84"/>
  <c r="O84"/>
  <c r="Q84" s="1"/>
  <c r="N85"/>
  <c r="O85"/>
  <c r="Q85" s="1"/>
  <c r="N86"/>
  <c r="O86"/>
  <c r="Q86" s="1"/>
  <c r="N87"/>
  <c r="Q87" s="1"/>
  <c r="O87"/>
  <c r="N88"/>
  <c r="Q88" s="1"/>
  <c r="O88"/>
  <c r="N89"/>
  <c r="Q89" s="1"/>
  <c r="O89"/>
  <c r="N90"/>
  <c r="Q90" s="1"/>
  <c r="O90"/>
  <c r="N91"/>
  <c r="Q91" s="1"/>
  <c r="O91"/>
  <c r="N92"/>
  <c r="Q92" s="1"/>
  <c r="O92"/>
  <c r="N93"/>
  <c r="O93"/>
  <c r="N94"/>
  <c r="O94"/>
  <c r="N95"/>
  <c r="O95"/>
  <c r="Q95" s="1"/>
  <c r="N96"/>
  <c r="Q96" s="1"/>
  <c r="O96"/>
  <c r="N97"/>
  <c r="P104"/>
  <c r="Q104"/>
  <c r="P105"/>
  <c r="Q105"/>
  <c r="P106"/>
  <c r="Q106"/>
  <c r="P107"/>
  <c r="Q107"/>
  <c r="P108"/>
  <c r="Q108"/>
  <c r="P109"/>
  <c r="Q109"/>
  <c r="P110"/>
  <c r="Q110"/>
  <c r="P111"/>
  <c r="Q111"/>
  <c r="P112"/>
  <c r="Q112"/>
  <c r="P113"/>
  <c r="Q113"/>
  <c r="P114"/>
  <c r="Q114"/>
  <c r="P115"/>
  <c r="Q115"/>
  <c r="P116"/>
  <c r="Q116"/>
  <c r="P117"/>
  <c r="Q117"/>
  <c r="P118"/>
  <c r="Q118"/>
  <c r="P119"/>
  <c r="Q119"/>
  <c r="P120"/>
  <c r="Q120"/>
  <c r="P121"/>
  <c r="Q121"/>
  <c r="P122"/>
  <c r="Q122"/>
  <c r="N123"/>
  <c r="O123"/>
  <c r="Q123" s="1"/>
  <c r="P123"/>
  <c r="N130"/>
  <c r="O130"/>
  <c r="Q130"/>
  <c r="N131"/>
  <c r="N132"/>
  <c r="O132"/>
  <c r="Q132"/>
  <c r="N133"/>
  <c r="N134"/>
  <c r="N135"/>
  <c r="N149" s="1"/>
  <c r="O135"/>
  <c r="Q135"/>
  <c r="O136"/>
  <c r="N137"/>
  <c r="O137"/>
  <c r="Q137"/>
  <c r="N138"/>
  <c r="O138"/>
  <c r="Q138"/>
  <c r="O139"/>
  <c r="N140"/>
  <c r="N141"/>
  <c r="O141"/>
  <c r="Q141"/>
  <c r="N142"/>
  <c r="O142"/>
  <c r="Q142"/>
  <c r="O143"/>
  <c r="N144"/>
  <c r="N145"/>
  <c r="O145"/>
  <c r="N146"/>
  <c r="O146"/>
  <c r="N147"/>
  <c r="O148"/>
  <c r="Q155"/>
  <c r="P156"/>
  <c r="Q156"/>
  <c r="Q157"/>
  <c r="P158"/>
  <c r="Q158"/>
  <c r="Q159"/>
  <c r="P160"/>
  <c r="Q160"/>
  <c r="Q161"/>
  <c r="P162"/>
  <c r="Q162"/>
  <c r="Q163"/>
  <c r="P164"/>
  <c r="Q164"/>
  <c r="Q165"/>
  <c r="P166"/>
  <c r="Q166"/>
  <c r="Q167"/>
  <c r="P168"/>
  <c r="Q168"/>
  <c r="Q169"/>
  <c r="P170"/>
  <c r="Q170"/>
  <c r="Q171"/>
  <c r="P172"/>
  <c r="Q172"/>
  <c r="Q173"/>
  <c r="N174"/>
  <c r="O174"/>
  <c r="P155" s="1"/>
  <c r="O176"/>
  <c r="O177" s="1"/>
  <c r="O44" l="1"/>
  <c r="R44"/>
  <c r="R40"/>
  <c r="O40"/>
  <c r="O46"/>
  <c r="Q174"/>
  <c r="O147"/>
  <c r="O134"/>
  <c r="O133"/>
  <c r="O131"/>
  <c r="B59"/>
  <c r="E58"/>
  <c r="D57"/>
  <c r="N56"/>
  <c r="O56" s="1"/>
  <c r="D55"/>
  <c r="N54"/>
  <c r="O54" s="1"/>
  <c r="D52"/>
  <c r="N51"/>
  <c r="O51" s="1"/>
  <c r="K50"/>
  <c r="D48"/>
  <c r="D47"/>
  <c r="R43"/>
  <c r="K43"/>
  <c r="O42"/>
  <c r="D42"/>
  <c r="R41"/>
  <c r="K41"/>
  <c r="D40"/>
  <c r="I27"/>
  <c r="I24"/>
  <c r="I22"/>
  <c r="R15"/>
  <c r="O13"/>
  <c r="I13"/>
  <c r="R11"/>
  <c r="K55"/>
  <c r="K53"/>
  <c r="D51"/>
  <c r="K49"/>
  <c r="K46"/>
  <c r="O45"/>
  <c r="D45"/>
  <c r="K44"/>
  <c r="O25"/>
  <c r="O21"/>
  <c r="I21"/>
  <c r="O19"/>
  <c r="I19"/>
  <c r="O14"/>
  <c r="I14"/>
  <c r="O10"/>
  <c r="I10"/>
  <c r="O97"/>
  <c r="P82" s="1"/>
  <c r="P81"/>
  <c r="P80"/>
  <c r="P79"/>
  <c r="P78"/>
  <c r="N58"/>
  <c r="O58" s="1"/>
  <c r="D56"/>
  <c r="D54"/>
  <c r="N53"/>
  <c r="O53" s="1"/>
  <c r="K52"/>
  <c r="D50"/>
  <c r="N49"/>
  <c r="O49" s="1"/>
  <c r="D43"/>
  <c r="K42"/>
  <c r="D41"/>
  <c r="I28"/>
  <c r="I25"/>
  <c r="I23"/>
  <c r="Q21"/>
  <c r="I15"/>
  <c r="I11"/>
  <c r="P173"/>
  <c r="P171"/>
  <c r="P169"/>
  <c r="P167"/>
  <c r="P165"/>
  <c r="P163"/>
  <c r="P161"/>
  <c r="P159"/>
  <c r="P157"/>
  <c r="P174" s="1"/>
  <c r="O144"/>
  <c r="O140"/>
  <c r="E59"/>
  <c r="D58"/>
  <c r="D53"/>
  <c r="K51"/>
  <c r="D49"/>
  <c r="K45"/>
  <c r="J29"/>
  <c r="I26"/>
  <c r="O20"/>
  <c r="I20"/>
  <c r="O18"/>
  <c r="I18"/>
  <c r="O17"/>
  <c r="I17"/>
  <c r="O16"/>
  <c r="I16"/>
  <c r="O12"/>
  <c r="R10"/>
  <c r="Q140" l="1"/>
  <c r="I29"/>
  <c r="D59"/>
  <c r="R46"/>
  <c r="O38"/>
  <c r="P95"/>
  <c r="P96"/>
  <c r="P83"/>
  <c r="P84"/>
  <c r="P85"/>
  <c r="P86"/>
  <c r="P87"/>
  <c r="P88"/>
  <c r="P89"/>
  <c r="P90"/>
  <c r="P91"/>
  <c r="P92"/>
  <c r="P93"/>
  <c r="Q97"/>
  <c r="Q133"/>
  <c r="P97"/>
  <c r="S10"/>
  <c r="R17"/>
  <c r="P131"/>
  <c r="O149"/>
  <c r="Q131"/>
  <c r="R47"/>
  <c r="Q147"/>
  <c r="P144"/>
  <c r="S11"/>
  <c r="P94"/>
  <c r="N38"/>
  <c r="S42" l="1"/>
  <c r="S45"/>
  <c r="P130"/>
  <c r="P132"/>
  <c r="P148"/>
  <c r="Q149"/>
  <c r="P137"/>
  <c r="P139"/>
  <c r="P138"/>
  <c r="P141"/>
  <c r="P143"/>
  <c r="P136"/>
  <c r="P142"/>
  <c r="P145"/>
  <c r="P146"/>
  <c r="P135"/>
  <c r="S44"/>
  <c r="P134"/>
  <c r="P140"/>
  <c r="S43"/>
  <c r="P133"/>
  <c r="S46"/>
  <c r="S13"/>
  <c r="S14"/>
  <c r="S17" s="1"/>
  <c r="S16"/>
  <c r="S12"/>
  <c r="S41"/>
  <c r="P147"/>
  <c r="S40"/>
  <c r="S15"/>
  <c r="P149" l="1"/>
</calcChain>
</file>

<file path=xl/sharedStrings.xml><?xml version="1.0" encoding="utf-8"?>
<sst xmlns="http://schemas.openxmlformats.org/spreadsheetml/2006/main" count="216" uniqueCount="51">
  <si>
    <t>Total</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</si>
  <si>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</si>
  <si>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</si>
  <si>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</si>
  <si>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</si>
  <si>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</si>
  <si>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</si>
  <si>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</si>
  <si>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</si>
  <si>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</si>
  <si>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</si>
  <si>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</si>
  <si>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</si>
  <si>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</si>
  <si>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</si>
  <si>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</si>
  <si>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</si>
  <si>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</si>
  <si>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</si>
  <si>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</si>
  <si>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Industry</t>
  </si>
  <si>
    <t>Growth Rate
Sem 1 2014  -   
Sem 1 2015</t>
  </si>
  <si>
    <t>Percent to Total 
Sem 1 2015</t>
  </si>
  <si>
    <t>Sem 1 2015</t>
  </si>
  <si>
    <t>Sem 1 2014</t>
  </si>
  <si>
    <t>-</t>
  </si>
  <si>
    <t>Growth Rate
Sem 1 2014  -   Sem 1 2015</t>
  </si>
  <si>
    <t>Growth Rate
Q2 2014  -   
Q2 2015</t>
  </si>
  <si>
    <t>Percent to Total 
Q2 2015</t>
  </si>
  <si>
    <t>Q2 2015</t>
  </si>
  <si>
    <t>Q2 2014</t>
  </si>
  <si>
    <t>Percent to Total Q2 2015</t>
  </si>
  <si>
    <t>Approved FI</t>
  </si>
  <si>
    <t xml:space="preserve">Sources of basic data:    Authority of the Freeport Area of Bataan (AFAB), Board of Investments (BOI), 
                                         BOI-Autonomous Region of Muslim Mindanao (BOI-ARMM), Clark Development Corporation (CDC), 
                                         Cagayan Economic Zone Authority (CEZA), Philippine Economic Zone Authority (PEZA), 
                                         and Subic Bay Metropolitan Authority (SBMA).                                         </t>
  </si>
  <si>
    <t>Details may not add up to totals due to rounding.</t>
  </si>
  <si>
    <r>
      <t xml:space="preserve">1 </t>
    </r>
    <r>
      <rPr>
        <sz val="8"/>
        <rFont val="Arial"/>
        <family val="2"/>
      </rPr>
      <t>Starting Q1 2011 FDI report, the 2009 Philippine Standard Industrial Classification (PSIC) is adopted in classifying the industry. The 2009 PSIC was used for
     the years 2010 and 2011 to make the data comparable.</t>
    </r>
  </si>
  <si>
    <t xml:space="preserve">Notes:   </t>
  </si>
  <si>
    <t>Others</t>
  </si>
  <si>
    <r>
      <t>Industry</t>
    </r>
    <r>
      <rPr>
        <b/>
        <vertAlign val="superscript"/>
        <sz val="10"/>
        <rFont val="Arial"/>
        <family val="2"/>
      </rPr>
      <t>1</t>
    </r>
  </si>
  <si>
    <t>Growth Rate
Sem1 2014  -   Sem1 2015</t>
  </si>
  <si>
    <t>Percent to Total  
Sem1 2015</t>
  </si>
  <si>
    <t>(in million pesos)</t>
  </si>
  <si>
    <t>First Semester 2014 to First Semester 2015</t>
  </si>
  <si>
    <t>Total Approved Foreign Investments by Industry</t>
  </si>
  <si>
    <t>Table 3b</t>
  </si>
  <si>
    <t>total</t>
  </si>
  <si>
    <t>Q2</t>
  </si>
  <si>
    <t>Q1</t>
  </si>
  <si>
    <t>Q4</t>
  </si>
  <si>
    <t>Q3</t>
  </si>
  <si>
    <t>Table 3a</t>
  </si>
</sst>
</file>

<file path=xl/styles.xml><?xml version="1.0" encoding="utf-8"?>
<styleSheet xmlns="http://schemas.openxmlformats.org/spreadsheetml/2006/main">
  <numFmts count="11">
    <numFmt numFmtId="43" formatCode="_(* #,##0.00_);_(* \(#,##0.00\);_(* &quot;-&quot;??_);_(@_)"/>
    <numFmt numFmtId="164" formatCode="_(* #,##0.000_);_(* \(#,##0.000\);_(* &quot;-&quot;??_);_(@_)"/>
    <numFmt numFmtId="165" formatCode="_(* #,##0_);_(* \(#,##0\);_(* &quot;-&quot;??_);_(@_)"/>
    <numFmt numFmtId="166" formatCode="#,##0.0_);[Red]\(#,##0.0\)"/>
    <numFmt numFmtId="167" formatCode="#,##0.0"/>
    <numFmt numFmtId="168" formatCode="_(* #,##0.0_);_(* \(#,##0.0\);_(* &quot;-&quot;??_);_(@_)"/>
    <numFmt numFmtId="169" formatCode="0.0%"/>
    <numFmt numFmtId="170" formatCode="0.0_);[Red]\(0.0\)"/>
    <numFmt numFmtId="171" formatCode="0.0"/>
    <numFmt numFmtId="172" formatCode="#,##0;[Red]#,##0"/>
    <numFmt numFmtId="173" formatCode="General_)"/>
  </numFmts>
  <fonts count="16">
    <font>
      <sz val="10"/>
      <name val="Arial"/>
    </font>
    <font>
      <sz val="11"/>
      <color theme="1"/>
      <name val="Calibri"/>
      <family val="2"/>
      <scheme val="minor"/>
    </font>
    <font>
      <sz val="10"/>
      <name val="Arial"/>
    </font>
    <font>
      <sz val="10"/>
      <name val="Arial"/>
      <family val="2"/>
    </font>
    <font>
      <b/>
      <sz val="10"/>
      <name val="Arial"/>
      <family val="2"/>
    </font>
    <font>
      <b/>
      <sz val="10"/>
      <color indexed="8"/>
      <name val="Arial"/>
      <family val="2"/>
    </font>
    <font>
      <sz val="10"/>
      <color indexed="8"/>
      <name val="Arial"/>
      <family val="2"/>
    </font>
    <font>
      <sz val="8"/>
      <name val="Arial"/>
      <family val="2"/>
    </font>
    <font>
      <i/>
      <sz val="8"/>
      <name val="Arial"/>
      <family val="2"/>
    </font>
    <font>
      <vertAlign val="superscript"/>
      <sz val="8"/>
      <name val="Arial"/>
      <family val="2"/>
    </font>
    <font>
      <i/>
      <sz val="8"/>
      <color indexed="9"/>
      <name val="Arial"/>
      <family val="2"/>
    </font>
    <font>
      <sz val="10"/>
      <color indexed="9"/>
      <name val="Arial"/>
      <family val="2"/>
    </font>
    <font>
      <b/>
      <sz val="10"/>
      <color indexed="9"/>
      <name val="Arial"/>
      <family val="2"/>
    </font>
    <font>
      <b/>
      <vertAlign val="superscript"/>
      <sz val="10"/>
      <name val="Arial"/>
      <family val="2"/>
    </font>
    <font>
      <b/>
      <i/>
      <sz val="10"/>
      <name val="Arial"/>
      <family val="2"/>
    </font>
    <font>
      <sz val="12"/>
      <name val="Helv"/>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indexed="55"/>
        <bgColor indexed="64"/>
      </patternFill>
    </fill>
  </fills>
  <borders count="26">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0">
    <xf numFmtId="0" fontId="0" fillId="0" borderId="0"/>
    <xf numFmtId="43"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39">
    <xf numFmtId="0" fontId="0" fillId="0" borderId="0" xfId="0"/>
    <xf numFmtId="0" fontId="3" fillId="2" borderId="0" xfId="0" applyFont="1" applyFill="1"/>
    <xf numFmtId="0" fontId="3" fillId="2" borderId="0" xfId="0" applyFont="1" applyFill="1" applyAlignment="1">
      <alignment wrapText="1"/>
    </xf>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6" fontId="4" fillId="2" borderId="1" xfId="0" applyNumberFormat="1" applyFont="1" applyFill="1" applyBorder="1" applyAlignment="1">
      <alignment horizontal="right" vertical="top"/>
    </xf>
    <xf numFmtId="167"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166" fontId="4" fillId="2" borderId="0" xfId="1" quotePrefix="1" applyNumberFormat="1" applyFont="1" applyFill="1" applyBorder="1" applyAlignment="1">
      <alignment horizontal="right" vertical="top"/>
    </xf>
    <xf numFmtId="168" fontId="4" fillId="2" borderId="0" xfId="1" quotePrefix="1" applyNumberFormat="1" applyFont="1" applyFill="1" applyBorder="1" applyAlignment="1">
      <alignment horizontal="center" vertical="top"/>
    </xf>
    <xf numFmtId="165" fontId="3" fillId="2" borderId="0" xfId="1" applyNumberFormat="1" applyFont="1" applyFill="1" applyBorder="1" applyAlignment="1">
      <alignment horizontal="right" vertical="top"/>
    </xf>
    <xf numFmtId="165" fontId="0" fillId="2" borderId="0" xfId="0" applyNumberFormat="1" applyFill="1" applyBorder="1" applyAlignment="1">
      <alignment vertical="top"/>
    </xf>
    <xf numFmtId="0" fontId="4" fillId="2" borderId="2" xfId="0" applyFont="1" applyFill="1" applyBorder="1" applyAlignment="1">
      <alignment horizontal="left" vertical="top" wrapText="1"/>
    </xf>
    <xf numFmtId="166" fontId="4" fillId="3" borderId="0" xfId="1" applyNumberFormat="1" applyFont="1" applyFill="1" applyBorder="1" applyAlignment="1">
      <alignment horizontal="right" vertical="top"/>
    </xf>
    <xf numFmtId="168" fontId="4" fillId="3" borderId="0" xfId="1" quotePrefix="1" applyNumberFormat="1" applyFont="1" applyFill="1" applyBorder="1" applyAlignment="1">
      <alignment horizontal="center" vertical="top"/>
    </xf>
    <xf numFmtId="165" fontId="0" fillId="3" borderId="0" xfId="0" applyNumberFormat="1" applyFill="1" applyBorder="1" applyAlignment="1">
      <alignment vertical="top"/>
    </xf>
    <xf numFmtId="0" fontId="4" fillId="3" borderId="0" xfId="0" applyFont="1" applyFill="1" applyBorder="1" applyAlignment="1">
      <alignment horizontal="left" vertical="top" wrapText="1"/>
    </xf>
    <xf numFmtId="166" fontId="4" fillId="2" borderId="0" xfId="1" applyNumberFormat="1" applyFont="1" applyFill="1" applyBorder="1" applyAlignment="1">
      <alignment horizontal="right" vertical="top"/>
    </xf>
    <xf numFmtId="0" fontId="4" fillId="2" borderId="0" xfId="0" applyFont="1" applyFill="1" applyBorder="1" applyAlignment="1">
      <alignment horizontal="left" vertical="top" wrapText="1"/>
    </xf>
    <xf numFmtId="168" fontId="5" fillId="3" borderId="0" xfId="1" quotePrefix="1" applyNumberFormat="1" applyFont="1" applyFill="1" applyBorder="1" applyAlignment="1">
      <alignment horizontal="center" vertical="top"/>
    </xf>
    <xf numFmtId="43" fontId="4" fillId="2" borderId="0" xfId="1" applyFont="1" applyFill="1" applyBorder="1" applyAlignment="1">
      <alignment horizontal="right" vertical="top"/>
    </xf>
    <xf numFmtId="168" fontId="4" fillId="2" borderId="0" xfId="1" applyNumberFormat="1" applyFont="1" applyFill="1" applyBorder="1" applyAlignment="1">
      <alignment horizontal="right" vertical="top"/>
    </xf>
    <xf numFmtId="168" fontId="4" fillId="3" borderId="0" xfId="1" applyNumberFormat="1" applyFont="1" applyFill="1" applyBorder="1" applyAlignment="1">
      <alignment horizontal="right" vertical="top"/>
    </xf>
    <xf numFmtId="43" fontId="4" fillId="3" borderId="0" xfId="1" applyFont="1" applyFill="1" applyBorder="1" applyAlignment="1">
      <alignment horizontal="right" vertical="top"/>
    </xf>
    <xf numFmtId="0" fontId="4" fillId="4" borderId="0" xfId="0" applyFont="1" applyFill="1" applyBorder="1" applyAlignment="1">
      <alignment horizontal="left" vertical="top" wrapText="1"/>
    </xf>
    <xf numFmtId="0" fontId="3" fillId="2" borderId="0" xfId="0" applyFont="1" applyFill="1" applyBorder="1" applyAlignment="1">
      <alignment vertical="center"/>
    </xf>
    <xf numFmtId="167" fontId="4" fillId="2" borderId="0" xfId="0" applyNumberFormat="1" applyFont="1" applyFill="1" applyBorder="1" applyAlignment="1">
      <alignment vertical="center"/>
    </xf>
    <xf numFmtId="167" fontId="3" fillId="2" borderId="0" xfId="0" applyNumberFormat="1" applyFont="1" applyFill="1" applyBorder="1" applyAlignment="1">
      <alignment vertical="center"/>
    </xf>
    <xf numFmtId="0" fontId="3" fillId="2" borderId="3" xfId="0" applyFont="1" applyFill="1" applyBorder="1" applyAlignment="1">
      <alignment vertical="center" wrapText="1"/>
    </xf>
    <xf numFmtId="166" fontId="4" fillId="2" borderId="4"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166" fontId="4" fillId="2" borderId="6"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166" fontId="4" fillId="2" borderId="8"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168" fontId="4" fillId="2" borderId="1" xfId="0" applyNumberFormat="1" applyFont="1" applyFill="1" applyBorder="1" applyAlignment="1">
      <alignment horizontal="right" vertical="center"/>
    </xf>
    <xf numFmtId="43" fontId="4" fillId="2" borderId="0" xfId="1" quotePrefix="1" applyFont="1" applyFill="1" applyBorder="1" applyAlignment="1">
      <alignment horizontal="right" vertical="top"/>
    </xf>
    <xf numFmtId="168" fontId="3" fillId="2" borderId="0" xfId="1" applyNumberFormat="1" applyFont="1" applyFill="1" applyBorder="1" applyAlignment="1">
      <alignment horizontal="right" vertical="top"/>
    </xf>
    <xf numFmtId="168" fontId="0" fillId="2" borderId="0" xfId="0" applyNumberFormat="1" applyFill="1" applyBorder="1" applyAlignment="1">
      <alignment vertical="top"/>
    </xf>
    <xf numFmtId="168" fontId="0" fillId="3" borderId="0" xfId="0" applyNumberFormat="1" applyFill="1" applyBorder="1" applyAlignment="1">
      <alignment vertical="top"/>
    </xf>
    <xf numFmtId="40" fontId="4" fillId="2" borderId="0" xfId="1" quotePrefix="1" applyNumberFormat="1" applyFont="1" applyFill="1" applyBorder="1" applyAlignment="1">
      <alignment horizontal="right" vertical="top"/>
    </xf>
    <xf numFmtId="166" fontId="4" fillId="3" borderId="0" xfId="1" quotePrefix="1" applyNumberFormat="1" applyFont="1" applyFill="1" applyBorder="1" applyAlignment="1">
      <alignment horizontal="right" vertical="top"/>
    </xf>
    <xf numFmtId="0" fontId="4" fillId="2" borderId="5"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166" fontId="4" fillId="2" borderId="1" xfId="0" applyNumberFormat="1" applyFont="1" applyFill="1" applyBorder="1" applyAlignment="1">
      <alignment horizontal="center" vertical="top"/>
    </xf>
    <xf numFmtId="166" fontId="4" fillId="2" borderId="0" xfId="1" applyNumberFormat="1" applyFont="1" applyFill="1" applyBorder="1" applyAlignment="1">
      <alignment horizontal="center" vertical="top"/>
    </xf>
    <xf numFmtId="167" fontId="4" fillId="2" borderId="0" xfId="0" applyNumberFormat="1" applyFont="1" applyFill="1" applyBorder="1" applyAlignment="1">
      <alignment horizontal="right" vertical="top"/>
    </xf>
    <xf numFmtId="166" fontId="4" fillId="3" borderId="0" xfId="1" applyNumberFormat="1" applyFont="1" applyFill="1" applyBorder="1" applyAlignment="1">
      <alignment horizontal="center" vertical="top"/>
    </xf>
    <xf numFmtId="168" fontId="0" fillId="3" borderId="0" xfId="0" quotePrefix="1" applyNumberFormat="1" applyFill="1" applyBorder="1" applyAlignment="1">
      <alignment horizontal="center" vertical="top"/>
    </xf>
    <xf numFmtId="168" fontId="3" fillId="3" borderId="0" xfId="1" applyNumberFormat="1" applyFont="1" applyFill="1" applyBorder="1" applyAlignment="1">
      <alignment horizontal="right" vertical="top"/>
    </xf>
    <xf numFmtId="43" fontId="4" fillId="2" borderId="0" xfId="1" applyFont="1" applyFill="1" applyBorder="1" applyAlignment="1">
      <alignment horizontal="center" vertical="top"/>
    </xf>
    <xf numFmtId="168" fontId="0" fillId="2" borderId="0" xfId="0" quotePrefix="1" applyNumberFormat="1" applyFill="1" applyBorder="1" applyAlignment="1">
      <alignment horizontal="center" vertical="top"/>
    </xf>
    <xf numFmtId="43" fontId="4" fillId="3" borderId="0" xfId="1" applyFont="1" applyFill="1" applyBorder="1" applyAlignment="1">
      <alignment horizontal="center" vertical="top"/>
    </xf>
    <xf numFmtId="168" fontId="6" fillId="3" borderId="0" xfId="0" quotePrefix="1" applyNumberFormat="1" applyFont="1" applyFill="1" applyBorder="1" applyAlignment="1">
      <alignment horizontal="center" vertical="top"/>
    </xf>
    <xf numFmtId="167" fontId="4" fillId="3" borderId="0" xfId="0" applyNumberFormat="1" applyFont="1" applyFill="1" applyBorder="1" applyAlignment="1">
      <alignment horizontal="right" vertical="top"/>
    </xf>
    <xf numFmtId="168" fontId="3" fillId="4" borderId="0" xfId="1" applyNumberFormat="1" applyFont="1" applyFill="1" applyBorder="1" applyAlignment="1">
      <alignment horizontal="right" vertical="top"/>
    </xf>
    <xf numFmtId="168" fontId="0" fillId="4" borderId="0" xfId="0" applyNumberFormat="1" applyFill="1" applyBorder="1" applyAlignment="1">
      <alignment vertical="top"/>
    </xf>
    <xf numFmtId="0" fontId="4" fillId="2" borderId="10"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3" fontId="4" fillId="2" borderId="12" xfId="0" applyNumberFormat="1" applyFont="1" applyFill="1" applyBorder="1" applyAlignment="1">
      <alignment horizontal="center" vertical="center"/>
    </xf>
    <xf numFmtId="0" fontId="7" fillId="2" borderId="0" xfId="0" applyFont="1" applyFill="1" applyBorder="1" applyAlignment="1">
      <alignment vertical="top" wrapText="1"/>
    </xf>
    <xf numFmtId="3" fontId="8" fillId="2" borderId="0" xfId="0" applyNumberFormat="1" applyFont="1" applyFill="1" applyBorder="1" applyAlignment="1"/>
    <xf numFmtId="3" fontId="8" fillId="2" borderId="0" xfId="0" applyNumberFormat="1" applyFont="1" applyFill="1" applyBorder="1" applyAlignment="1">
      <alignment horizontal="right"/>
    </xf>
    <xf numFmtId="0" fontId="7" fillId="2" borderId="0" xfId="0" applyFont="1" applyFill="1" applyBorder="1" applyAlignment="1"/>
    <xf numFmtId="0" fontId="9" fillId="2" borderId="0" xfId="0" quotePrefix="1" applyFont="1" applyFill="1" applyBorder="1" applyAlignment="1">
      <alignment horizontal="left" wrapText="1"/>
    </xf>
    <xf numFmtId="3" fontId="8" fillId="2" borderId="0" xfId="0" quotePrefix="1" applyNumberFormat="1" applyFont="1" applyFill="1" applyBorder="1" applyAlignment="1"/>
    <xf numFmtId="3" fontId="8" fillId="2" borderId="0" xfId="0" quotePrefix="1" applyNumberFormat="1" applyFont="1" applyFill="1" applyBorder="1" applyAlignment="1">
      <alignment horizontal="right"/>
    </xf>
    <xf numFmtId="167" fontId="10" fillId="2" borderId="0" xfId="0" quotePrefix="1" applyNumberFormat="1" applyFont="1" applyFill="1" applyBorder="1" applyAlignment="1"/>
    <xf numFmtId="3" fontId="10" fillId="2" borderId="0" xfId="0" applyNumberFormat="1" applyFont="1" applyFill="1" applyBorder="1" applyAlignment="1"/>
    <xf numFmtId="167" fontId="10" fillId="2" borderId="0" xfId="0" applyNumberFormat="1" applyFont="1" applyFill="1" applyBorder="1"/>
    <xf numFmtId="167" fontId="10" fillId="2" borderId="0" xfId="0" applyNumberFormat="1" applyFont="1" applyFill="1" applyBorder="1" applyAlignment="1"/>
    <xf numFmtId="0" fontId="11" fillId="2" borderId="0" xfId="0" applyFont="1" applyFill="1"/>
    <xf numFmtId="0" fontId="4" fillId="2" borderId="1" xfId="0" applyFont="1" applyFill="1" applyBorder="1" applyAlignment="1">
      <alignment horizontal="center" vertical="center"/>
    </xf>
    <xf numFmtId="0" fontId="3" fillId="2" borderId="0" xfId="0" applyFont="1" applyFill="1" applyAlignment="1">
      <alignment vertical="center"/>
    </xf>
    <xf numFmtId="169" fontId="3" fillId="2" borderId="0" xfId="2" applyNumberFormat="1" applyFont="1" applyFill="1" applyAlignment="1">
      <alignment vertical="center"/>
    </xf>
    <xf numFmtId="167" fontId="4" fillId="2" borderId="0" xfId="1" applyNumberFormat="1" applyFont="1" applyFill="1" applyBorder="1" applyAlignment="1">
      <alignment horizontal="right" vertical="top"/>
    </xf>
    <xf numFmtId="167" fontId="4" fillId="3" borderId="0" xfId="0" quotePrefix="1" applyNumberFormat="1" applyFont="1" applyFill="1" applyBorder="1" applyAlignment="1">
      <alignment horizontal="right" vertical="top"/>
    </xf>
    <xf numFmtId="43" fontId="5" fillId="3" borderId="0" xfId="1" quotePrefix="1" applyFont="1" applyFill="1" applyBorder="1" applyAlignment="1">
      <alignment horizontal="right" vertical="top"/>
    </xf>
    <xf numFmtId="170" fontId="4" fillId="2" borderId="0" xfId="1" applyNumberFormat="1" applyFont="1" applyFill="1" applyBorder="1"/>
    <xf numFmtId="171" fontId="3" fillId="2" borderId="0" xfId="0" applyNumberFormat="1" applyFont="1" applyFill="1" applyAlignment="1">
      <alignment vertical="center"/>
    </xf>
    <xf numFmtId="0" fontId="4" fillId="2" borderId="0" xfId="0" applyFont="1" applyFill="1" applyAlignment="1">
      <alignment vertical="center"/>
    </xf>
    <xf numFmtId="168" fontId="4" fillId="2" borderId="0" xfId="1" applyNumberFormat="1" applyFont="1" applyFill="1" applyBorder="1" applyAlignment="1">
      <alignment horizontal="right"/>
    </xf>
    <xf numFmtId="167" fontId="4" fillId="2" borderId="0" xfId="0" applyNumberFormat="1" applyFont="1" applyFill="1" applyBorder="1"/>
    <xf numFmtId="167" fontId="12" fillId="2" borderId="0" xfId="0" applyNumberFormat="1" applyFont="1" applyFill="1" applyBorder="1"/>
    <xf numFmtId="0" fontId="4" fillId="3" borderId="0" xfId="0" applyFont="1" applyFill="1" applyBorder="1" applyAlignment="1">
      <alignment horizontal="left" vertical="top"/>
    </xf>
    <xf numFmtId="0" fontId="0" fillId="5" borderId="0" xfId="0" applyFill="1" applyBorder="1"/>
    <xf numFmtId="0" fontId="3" fillId="2" borderId="0" xfId="0" applyFont="1" applyFill="1" applyAlignment="1">
      <alignment vertical="center" wrapText="1"/>
    </xf>
    <xf numFmtId="0" fontId="7" fillId="2" borderId="0" xfId="0" applyFont="1" applyFill="1" applyBorder="1" applyAlignment="1">
      <alignment vertical="top" wrapText="1"/>
    </xf>
    <xf numFmtId="0" fontId="3" fillId="2" borderId="3" xfId="0" applyFont="1" applyFill="1" applyBorder="1" applyAlignment="1">
      <alignment vertical="center"/>
    </xf>
    <xf numFmtId="0" fontId="7" fillId="5" borderId="0" xfId="0" applyFont="1" applyFill="1" applyBorder="1"/>
    <xf numFmtId="168" fontId="3" fillId="2" borderId="0" xfId="0" applyNumberFormat="1" applyFont="1" applyFill="1" applyAlignment="1">
      <alignment vertical="center"/>
    </xf>
    <xf numFmtId="166" fontId="4" fillId="2" borderId="13"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166" fontId="4" fillId="2" borderId="15"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168" fontId="3" fillId="2" borderId="0" xfId="0" applyNumberFormat="1" applyFont="1" applyFill="1" applyAlignment="1">
      <alignment wrapText="1"/>
    </xf>
    <xf numFmtId="0" fontId="9" fillId="2" borderId="0" xfId="0" quotePrefix="1" applyFont="1" applyFill="1" applyBorder="1" applyAlignment="1">
      <alignment wrapText="1"/>
    </xf>
    <xf numFmtId="166" fontId="4" fillId="2" borderId="1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3" fontId="4" fillId="2" borderId="19"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0" fontId="14" fillId="2" borderId="0" xfId="0" applyFont="1" applyFill="1" applyBorder="1" applyAlignment="1">
      <alignment vertical="center"/>
    </xf>
    <xf numFmtId="0" fontId="4" fillId="2" borderId="0" xfId="0" applyFont="1" applyFill="1" applyBorder="1" applyAlignment="1">
      <alignment vertical="center"/>
    </xf>
    <xf numFmtId="0" fontId="4" fillId="2" borderId="1" xfId="0" applyFont="1" applyFill="1" applyBorder="1" applyAlignment="1">
      <alignment horizontal="left" vertical="center"/>
    </xf>
    <xf numFmtId="10" fontId="3" fillId="2" borderId="0" xfId="2" applyNumberFormat="1" applyFont="1" applyFill="1" applyAlignment="1">
      <alignment vertical="center"/>
    </xf>
    <xf numFmtId="168" fontId="3" fillId="3" borderId="0" xfId="0" quotePrefix="1" applyNumberFormat="1" applyFont="1" applyFill="1" applyBorder="1" applyAlignment="1">
      <alignment horizontal="right" vertical="top"/>
    </xf>
    <xf numFmtId="168" fontId="3" fillId="2" borderId="0" xfId="0" quotePrefix="1" applyNumberFormat="1" applyFont="1" applyFill="1" applyBorder="1" applyAlignment="1">
      <alignment horizontal="right" vertical="top"/>
    </xf>
    <xf numFmtId="168" fontId="3" fillId="3" borderId="0" xfId="0" applyNumberFormat="1" applyFont="1" applyFill="1" applyBorder="1" applyAlignment="1">
      <alignment horizontal="right" vertical="top"/>
    </xf>
    <xf numFmtId="168" fontId="3" fillId="2" borderId="0" xfId="0" applyNumberFormat="1" applyFont="1" applyFill="1" applyBorder="1" applyAlignment="1">
      <alignment horizontal="right" vertical="top"/>
    </xf>
    <xf numFmtId="169" fontId="3" fillId="2" borderId="0" xfId="0" applyNumberFormat="1" applyFont="1" applyFill="1" applyAlignment="1">
      <alignment vertical="center"/>
    </xf>
    <xf numFmtId="0" fontId="4" fillId="2" borderId="0" xfId="0" applyFont="1" applyFill="1" applyBorder="1" applyAlignment="1">
      <alignment horizontal="left" vertical="top"/>
    </xf>
    <xf numFmtId="168" fontId="4" fillId="4" borderId="0" xfId="1" applyNumberFormat="1" applyFont="1" applyFill="1" applyBorder="1" applyAlignment="1">
      <alignment horizontal="right" vertical="top"/>
    </xf>
    <xf numFmtId="167" fontId="4" fillId="2" borderId="0" xfId="0" applyNumberFormat="1" applyFont="1" applyFill="1" applyBorder="1" applyAlignment="1">
      <alignment horizontal="right" vertical="center"/>
    </xf>
    <xf numFmtId="166" fontId="4" fillId="2" borderId="20" xfId="0" applyNumberFormat="1" applyFont="1" applyFill="1" applyBorder="1" applyAlignment="1">
      <alignment horizontal="center" vertical="center" wrapText="1"/>
    </xf>
    <xf numFmtId="3" fontId="4" fillId="2" borderId="21" xfId="0" applyNumberFormat="1" applyFont="1" applyFill="1" applyBorder="1" applyAlignment="1">
      <alignment horizontal="right" vertical="center" wrapText="1"/>
    </xf>
    <xf numFmtId="0" fontId="4" fillId="2" borderId="21" xfId="0" applyFont="1" applyFill="1" applyBorder="1" applyAlignment="1">
      <alignment horizontal="center" vertical="center"/>
    </xf>
    <xf numFmtId="3" fontId="4" fillId="2" borderId="5" xfId="0" applyNumberFormat="1" applyFont="1" applyFill="1" applyBorder="1" applyAlignment="1">
      <alignment horizontal="center" vertical="center"/>
    </xf>
    <xf numFmtId="166" fontId="4" fillId="2" borderId="22" xfId="0" applyNumberFormat="1" applyFont="1" applyFill="1" applyBorder="1" applyAlignment="1">
      <alignment horizontal="center" vertical="center" wrapText="1"/>
    </xf>
    <xf numFmtId="3" fontId="4" fillId="2" borderId="23" xfId="0" applyNumberFormat="1" applyFont="1" applyFill="1" applyBorder="1" applyAlignment="1">
      <alignment horizontal="right" vertical="center" wrapText="1"/>
    </xf>
    <xf numFmtId="0" fontId="4" fillId="2" borderId="24" xfId="0" applyNumberFormat="1" applyFont="1" applyFill="1" applyBorder="1" applyAlignment="1">
      <alignment horizontal="center" vertical="center"/>
    </xf>
    <xf numFmtId="0" fontId="4" fillId="2" borderId="22" xfId="0" applyNumberFormat="1" applyFont="1" applyFill="1" applyBorder="1" applyAlignment="1">
      <alignment horizontal="center" vertical="center"/>
    </xf>
    <xf numFmtId="0" fontId="4" fillId="2" borderId="23" xfId="0" applyNumberFormat="1" applyFont="1" applyFill="1" applyBorder="1" applyAlignment="1">
      <alignment horizontal="center" vertical="center"/>
    </xf>
    <xf numFmtId="166" fontId="4" fillId="2" borderId="12" xfId="0" applyNumberFormat="1" applyFont="1" applyFill="1" applyBorder="1" applyAlignment="1">
      <alignment horizontal="center" vertical="center" wrapText="1"/>
    </xf>
    <xf numFmtId="3" fontId="4" fillId="2" borderId="25" xfId="0" applyNumberFormat="1" applyFont="1" applyFill="1" applyBorder="1" applyAlignment="1">
      <alignment horizontal="right" vertical="center" wrapText="1"/>
    </xf>
    <xf numFmtId="0" fontId="3" fillId="2" borderId="0" xfId="0" applyFont="1" applyFill="1" applyBorder="1" applyAlignment="1">
      <alignment horizontal="right" vertical="center"/>
    </xf>
    <xf numFmtId="172" fontId="4" fillId="2" borderId="0" xfId="0" applyNumberFormat="1" applyFont="1" applyFill="1" applyBorder="1" applyAlignment="1">
      <alignment horizontal="left" vertical="center"/>
    </xf>
  </cellXfs>
  <cellStyles count="30">
    <cellStyle name="Comma" xfId="1" builtinId="3"/>
    <cellStyle name="Comma 2" xfId="3"/>
    <cellStyle name="Comma 2 2" xfId="4"/>
    <cellStyle name="Comma 3" xfId="5"/>
    <cellStyle name="Comma 3 2" xfId="6"/>
    <cellStyle name="Comma 4" xfId="7"/>
    <cellStyle name="Comma 4 2" xfId="8"/>
    <cellStyle name="Comma 5" xfId="9"/>
    <cellStyle name="Comma 6" xfId="10"/>
    <cellStyle name="Normal" xfId="0" builtinId="0"/>
    <cellStyle name="Normal 2" xfId="11"/>
    <cellStyle name="Normal 2 2" xfId="12"/>
    <cellStyle name="Normal 2 3" xfId="13"/>
    <cellStyle name="Normal 2 3 2" xfId="14"/>
    <cellStyle name="Normal 3" xfId="15"/>
    <cellStyle name="Normal 3 2" xfId="16"/>
    <cellStyle name="Normal 3 5" xfId="17"/>
    <cellStyle name="Normal 4" xfId="18"/>
    <cellStyle name="Normal 5" xfId="19"/>
    <cellStyle name="Normal 5 2" xfId="20"/>
    <cellStyle name="Percent" xfId="2" builtinId="5"/>
    <cellStyle name="Percent 2" xfId="21"/>
    <cellStyle name="Percent 2 2" xfId="22"/>
    <cellStyle name="Percent 2 3" xfId="23"/>
    <cellStyle name="Percent 2 3 2" xfId="24"/>
    <cellStyle name="Percent 3" xfId="25"/>
    <cellStyle name="Percent 3 2" xfId="26"/>
    <cellStyle name="Percent 4" xfId="27"/>
    <cellStyle name="Percent 4 2" xfId="28"/>
    <cellStyle name="Percent 5"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layout/>
      <c:spPr>
        <a:noFill/>
        <a:ln w="25400">
          <a:noFill/>
        </a:ln>
      </c:spPr>
    </c:title>
    <c:view3D>
      <c:rotY val="100"/>
      <c:perspective val="0"/>
    </c:view3D>
    <c:plotArea>
      <c:layout/>
      <c:pie3DChart>
        <c:varyColors val="1"/>
        <c:ser>
          <c:idx val="0"/>
          <c:order val="0"/>
          <c:spPr>
            <a:solidFill>
              <a:srgbClr val="9999FF"/>
            </a:solidFill>
            <a:ln w="12700">
              <a:solidFill>
                <a:srgbClr val="000000"/>
              </a:solidFill>
              <a:prstDash val="solid"/>
            </a:ln>
          </c:spPr>
          <c:explosion val="25"/>
          <c:dPt>
            <c:idx val="0"/>
            <c:spPr>
              <a:solidFill>
                <a:srgbClr val="9999FF"/>
              </a:solidFill>
              <a:ln w="12700">
                <a:solidFill>
                  <a:srgbClr val="000000"/>
                </a:solidFill>
                <a:prstDash val="solid"/>
              </a:ln>
            </c:spPr>
          </c:dPt>
          <c:dLbls>
            <c:dLbl>
              <c:idx val="0"/>
              <c:layout/>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dLbl>
            <c:dLbl>
              <c:idx val="1"/>
              <c:tx>
                <c:rich>
                  <a:bodyPr/>
                  <a:lstStyle/>
                  <a:p>
                    <a:pPr>
                      <a:defRPr sz="225" b="0" i="0" u="none" strike="noStrike" baseline="0">
                        <a:solidFill>
                          <a:srgbClr val="000000"/>
                        </a:solidFill>
                        <a:latin typeface="Arial"/>
                        <a:ea typeface="Arial"/>
                        <a:cs typeface="Arial"/>
                      </a:defRPr>
                    </a:pPr>
                    <a:r>
                      <a:t>Electricity
7.9%</a:t>
                    </a:r>
                  </a:p>
                </c:rich>
              </c:tx>
              <c:spPr>
                <a:noFill/>
                <a:ln w="25400">
                  <a:noFill/>
                </a:ln>
              </c:spPr>
              <c:dLblPos val="bestFit"/>
            </c:dLbl>
            <c:dLbl>
              <c:idx val="2"/>
              <c:tx>
                <c:rich>
                  <a:bodyPr/>
                  <a:lstStyle/>
                  <a:p>
                    <a:pPr>
                      <a:defRPr sz="225" b="0" i="0" u="none" strike="noStrike" baseline="0">
                        <a:solidFill>
                          <a:srgbClr val="000000"/>
                        </a:solidFill>
                        <a:latin typeface="Arial"/>
                        <a:ea typeface="Arial"/>
                        <a:cs typeface="Arial"/>
                      </a:defRPr>
                    </a:pPr>
                    <a:r>
                      <a:t>Finance &amp; Real Estate
32.5%</a:t>
                    </a:r>
                  </a:p>
                </c:rich>
              </c:tx>
              <c:spPr>
                <a:noFill/>
                <a:ln w="25400">
                  <a:noFill/>
                </a:ln>
              </c:spPr>
              <c:dLblPos val="bestFit"/>
            </c:dLbl>
            <c:dLbl>
              <c:idx val="3"/>
              <c:tx>
                <c:rich>
                  <a:bodyPr/>
                  <a:lstStyle/>
                  <a:p>
                    <a:pPr>
                      <a:defRPr sz="225" b="0" i="0" u="none" strike="noStrike" baseline="0">
                        <a:solidFill>
                          <a:srgbClr val="000000"/>
                        </a:solidFill>
                        <a:latin typeface="Arial"/>
                        <a:ea typeface="Arial"/>
                        <a:cs typeface="Arial"/>
                      </a:defRPr>
                    </a:pPr>
                    <a:r>
                      <a:t>Manufacturing
21.5%</a:t>
                    </a:r>
                  </a:p>
                </c:rich>
              </c:tx>
              <c:spPr>
                <a:noFill/>
                <a:ln w="25400">
                  <a:noFill/>
                </a:ln>
              </c:spPr>
              <c:dLblPos val="bestFit"/>
            </c:dLbl>
            <c:dLbl>
              <c:idx val="4"/>
              <c:tx>
                <c:rich>
                  <a:bodyPr/>
                  <a:lstStyle/>
                  <a:p>
                    <a:pPr>
                      <a:defRPr sz="225" b="0" i="0" u="none" strike="noStrike" baseline="0">
                        <a:solidFill>
                          <a:srgbClr val="000000"/>
                        </a:solidFill>
                        <a:latin typeface="Arial"/>
                        <a:ea typeface="Arial"/>
                        <a:cs typeface="Arial"/>
                      </a:defRPr>
                    </a:pPr>
                    <a:r>
                      <a:t>Mining
0.7%</a:t>
                    </a:r>
                  </a:p>
                </c:rich>
              </c:tx>
              <c:spPr>
                <a:noFill/>
                <a:ln w="25400">
                  <a:noFill/>
                </a:ln>
              </c:spPr>
              <c:dLblPos val="bestFit"/>
            </c:dLbl>
            <c:dLbl>
              <c:idx val="5"/>
              <c:tx>
                <c:rich>
                  <a:bodyPr/>
                  <a:lstStyle/>
                  <a:p>
                    <a:pPr>
                      <a:defRPr sz="225" b="0" i="0" u="none" strike="noStrike" baseline="0">
                        <a:solidFill>
                          <a:srgbClr val="000000"/>
                        </a:solidFill>
                        <a:latin typeface="Arial"/>
                        <a:ea typeface="Arial"/>
                        <a:cs typeface="Arial"/>
                      </a:defRPr>
                    </a:pPr>
                    <a:r>
                      <a:t>Private Services
37.2%</a:t>
                    </a:r>
                  </a:p>
                </c:rich>
              </c:tx>
              <c:spPr>
                <a:noFill/>
                <a:ln w="25400">
                  <a:noFill/>
                </a:ln>
              </c:spPr>
              <c:dLblPos val="bestFit"/>
            </c:dLbl>
            <c:dLbl>
              <c:idx val="6"/>
              <c:tx>
                <c:rich>
                  <a:bodyPr/>
                  <a:lstStyle/>
                  <a:p>
                    <a:pPr>
                      <a:defRPr sz="225" b="0" i="0" u="none" strike="noStrike" baseline="0">
                        <a:solidFill>
                          <a:srgbClr val="000000"/>
                        </a:solidFill>
                        <a:latin typeface="Arial"/>
                        <a:ea typeface="Arial"/>
                        <a:cs typeface="Arial"/>
                      </a:defRPr>
                    </a:pPr>
                    <a:r>
                      <a:t>Trade
0.2%</a:t>
                    </a:r>
                  </a:p>
                </c:rich>
              </c:tx>
              <c:spPr>
                <a:noFill/>
                <a:ln w="25400">
                  <a:noFill/>
                </a:ln>
              </c:spPr>
              <c:dLblPos val="bestFit"/>
            </c:dLbl>
            <c:dLbl>
              <c:idx val="7"/>
              <c:tx>
                <c:rich>
                  <a:bodyPr/>
                  <a:lstStyle/>
                  <a:p>
                    <a:pPr>
                      <a:defRPr sz="225" b="0" i="0" u="none" strike="noStrike" baseline="0">
                        <a:solidFill>
                          <a:srgbClr val="000000"/>
                        </a:solidFill>
                        <a:latin typeface="Arial"/>
                        <a:ea typeface="Arial"/>
                        <a:cs typeface="Arial"/>
                      </a:defRPr>
                    </a:pPr>
                    <a:r>
                      <a:t>Transportation
0.0%</a:t>
                    </a:r>
                  </a:p>
                </c:rich>
              </c:tx>
              <c:spPr>
                <a:noFill/>
                <a:ln w="25400">
                  <a:noFill/>
                </a:ln>
              </c:spPr>
              <c:dLblPos val="bestFi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en-US"/>
              </a:p>
            </c:txPr>
            <c:showCatName val="1"/>
            <c:showPercent val="1"/>
            <c:showLeaderLines val="1"/>
          </c:dLbls>
          <c:cat>
            <c:numRef>
              <c:f>'3a'!#REF!</c:f>
              <c:numCache>
                <c:formatCode>General</c:formatCode>
                <c:ptCount val="1"/>
                <c:pt idx="0">
                  <c:v>1</c:v>
                </c:pt>
              </c:numCache>
            </c:numRef>
          </c:cat>
          <c:val>
            <c:numRef>
              <c:f>'3a'!#REF!</c:f>
              <c:numCache>
                <c:formatCode>General</c:formatCode>
                <c:ptCount val="1"/>
                <c:pt idx="0">
                  <c:v>1</c:v>
                </c:pt>
              </c:numCache>
            </c:numRef>
          </c:val>
        </c:ser>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rotY val="222"/>
      <c:perspective val="0"/>
    </c:view3D>
    <c:plotArea>
      <c:layout>
        <c:manualLayout>
          <c:layoutTarget val="inner"/>
          <c:xMode val="edge"/>
          <c:yMode val="edge"/>
          <c:x val="0.19598030179337955"/>
          <c:y val="0.2906315282018318"/>
          <c:w val="0.57454030330739525"/>
          <c:h val="0.36266761111357071"/>
        </c:manualLayout>
      </c:layout>
      <c:pie3DChart>
        <c:varyColors val="1"/>
        <c:ser>
          <c:idx val="0"/>
          <c:order val="0"/>
          <c:spPr>
            <a:solidFill>
              <a:srgbClr val="9999FF"/>
            </a:solidFill>
            <a:ln w="12700">
              <a:solidFill>
                <a:srgbClr val="000000"/>
              </a:solidFill>
              <a:prstDash val="solid"/>
            </a:ln>
          </c:spPr>
          <c:explosion val="36"/>
          <c:dPt>
            <c:idx val="0"/>
            <c:spPr>
              <a:pattFill prst="pct40">
                <a:fgClr>
                  <a:srgbClr val="0000FF"/>
                </a:fgClr>
                <a:bgClr>
                  <a:srgbClr val="FFFFFF"/>
                </a:bgClr>
              </a:pattFill>
              <a:ln w="12700">
                <a:solidFill>
                  <a:srgbClr val="000000"/>
                </a:solidFill>
                <a:prstDash val="solid"/>
              </a:ln>
            </c:spPr>
          </c:dPt>
          <c:dPt>
            <c:idx val="1"/>
            <c:spPr>
              <a:pattFill prst="wdUpDiag">
                <a:fgClr>
                  <a:srgbClr val="008000"/>
                </a:fgClr>
                <a:bgClr>
                  <a:srgbClr val="FFFFFF"/>
                </a:bgClr>
              </a:pattFill>
              <a:ln w="12700">
                <a:solidFill>
                  <a:srgbClr val="000000"/>
                </a:solidFill>
                <a:prstDash val="solid"/>
              </a:ln>
            </c:spPr>
          </c:dPt>
          <c:dPt>
            <c:idx val="2"/>
            <c:spPr>
              <a:pattFill prst="solidDmnd">
                <a:fgClr>
                  <a:srgbClr val="FF0000"/>
                </a:fgClr>
                <a:bgClr>
                  <a:srgbClr val="FFFFFF"/>
                </a:bgClr>
              </a:pattFill>
              <a:ln w="12700">
                <a:solidFill>
                  <a:srgbClr val="000000"/>
                </a:solidFill>
                <a:prstDash val="solid"/>
              </a:ln>
            </c:spPr>
          </c:dPt>
          <c:dPt>
            <c:idx val="3"/>
            <c:spPr>
              <a:solidFill>
                <a:srgbClr val="FF00FF"/>
              </a:solidFill>
              <a:ln w="12700">
                <a:solidFill>
                  <a:srgbClr val="000000"/>
                </a:solidFill>
                <a:prstDash val="solid"/>
              </a:ln>
            </c:spPr>
          </c:dPt>
          <c:dPt>
            <c:idx val="4"/>
            <c:spPr>
              <a:solidFill>
                <a:srgbClr val="00FF00"/>
              </a:solidFill>
              <a:ln w="12700">
                <a:solidFill>
                  <a:srgbClr val="000000"/>
                </a:solidFill>
                <a:prstDash val="solid"/>
              </a:ln>
            </c:spPr>
          </c:dPt>
          <c:dPt>
            <c:idx val="5"/>
            <c:spPr>
              <a:pattFill prst="lgGrid">
                <a:fgClr>
                  <a:srgbClr val="FF6600"/>
                </a:fgClr>
                <a:bgClr>
                  <a:srgbClr val="FFFFFF"/>
                </a:bgClr>
              </a:pattFill>
              <a:ln w="12700">
                <a:solidFill>
                  <a:srgbClr val="000000"/>
                </a:solidFill>
                <a:prstDash val="solid"/>
              </a:ln>
            </c:spPr>
          </c:dPt>
          <c:dLbls>
            <c:dLbl>
              <c:idx val="0"/>
              <c:layout>
                <c:manualLayout>
                  <c:x val="-8.3220476837380264E-2"/>
                  <c:y val="-6.1272860892388419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CatName val="1"/>
              <c:showPercent val="1"/>
            </c:dLbl>
            <c:dLbl>
              <c:idx val="1"/>
              <c:layout>
                <c:manualLayout>
                  <c:x val="4.2573934111078945E-2"/>
                  <c:y val="-0.26611387862231511"/>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CatName val="1"/>
              <c:showPercent val="1"/>
            </c:dLbl>
            <c:dLbl>
              <c:idx val="2"/>
              <c:layout>
                <c:manualLayout>
                  <c:x val="0.16158955047007084"/>
                  <c:y val="-2.313710786151732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CatName val="1"/>
              <c:showPercent val="1"/>
            </c:dLbl>
            <c:dLbl>
              <c:idx val="3"/>
              <c:layout>
                <c:manualLayout>
                  <c:x val="5.0078564594141464E-2"/>
                  <c:y val="4.4341243058903371E-2"/>
                </c:manualLayout>
              </c:layout>
              <c:dLblPos val="bestFit"/>
              <c:showCatName val="1"/>
              <c:showPercent val="1"/>
            </c:dLbl>
            <c:dLbl>
              <c:idx val="4"/>
              <c:layout>
                <c:manualLayout>
                  <c:x val="2.0230163537250167E-2"/>
                  <c:y val="7.9466138161301297E-2"/>
                </c:manualLayout>
              </c:layout>
              <c:dLblPos val="bestFit"/>
              <c:showCatName val="1"/>
              <c:showPercent val="1"/>
            </c:dLbl>
            <c:dLbl>
              <c:idx val="5"/>
              <c:layout>
                <c:manualLayout>
                  <c:x val="-7.2853869854896933E-2"/>
                  <c:y val="6.8824968307532985E-2"/>
                </c:manualLayout>
              </c:layout>
              <c:dLblPos val="bestFit"/>
              <c:showCatName val="1"/>
              <c:showPercent val="1"/>
            </c:dLbl>
            <c:dLbl>
              <c:idx val="6"/>
              <c:layout>
                <c:manualLayout>
                  <c:x val="-0.15899198529832026"/>
                  <c:y val="-9.3515310586176778E-2"/>
                </c:manualLayout>
              </c:layout>
              <c:dLblPos val="bestFit"/>
              <c:showCatName val="1"/>
              <c:showPercent val="1"/>
            </c:dLbl>
            <c:dLbl>
              <c:idx val="7"/>
              <c:layout>
                <c:manualLayout>
                  <c:xMode val="edge"/>
                  <c:yMode val="edge"/>
                  <c:x val="0.33333386785115837"/>
                  <c:y val="0.71770418765908606"/>
                </c:manualLayout>
              </c:layout>
              <c:dLblPos val="bestFit"/>
              <c:showCatName val="1"/>
              <c:showPercent val="1"/>
            </c:dLbl>
            <c:dLbl>
              <c:idx val="8"/>
              <c:layout>
                <c:manualLayout>
                  <c:xMode val="edge"/>
                  <c:yMode val="edge"/>
                  <c:x val="0.23645358113579698"/>
                  <c:y val="0.75837409162643421"/>
                </c:manualLayout>
              </c:layout>
              <c:dLblPos val="bestFit"/>
              <c:showCatName val="1"/>
              <c:showPercent val="1"/>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CatName val="1"/>
            <c:showPercent val="1"/>
            <c:showLeaderLines val="1"/>
          </c:dLbls>
          <c:cat>
            <c:strRef>
              <c:f>'3a'!$Q$10:$Q$16</c:f>
              <c:strCache>
                <c:ptCount val="7"/>
                <c:pt idx="0">
                  <c:v>C. Manufacturing</c:v>
                </c:pt>
                <c:pt idx="1">
                  <c:v>A. Agriculture, forestry and fishing</c:v>
                </c:pt>
                <c:pt idx="2">
                  <c:v>F. Construction</c:v>
                </c:pt>
                <c:pt idx="3">
                  <c:v>N. Administrative and support service activities</c:v>
                </c:pt>
                <c:pt idx="4">
                  <c:v>L. Real estate activities</c:v>
                </c:pt>
                <c:pt idx="5">
                  <c:v>J. Information and communication</c:v>
                </c:pt>
                <c:pt idx="6">
                  <c:v>Others</c:v>
                </c:pt>
              </c:strCache>
            </c:strRef>
          </c:cat>
          <c:val>
            <c:numRef>
              <c:f>'3a'!$R$10:$R$16</c:f>
              <c:numCache>
                <c:formatCode>_(* #,##0.0_);_(* \(#,##0.0\);_(* "-"??_);_(@_)</c:formatCode>
                <c:ptCount val="7"/>
                <c:pt idx="0">
                  <c:v>21795.135545456265</c:v>
                </c:pt>
                <c:pt idx="1">
                  <c:v>5146.3170143999996</c:v>
                </c:pt>
                <c:pt idx="2">
                  <c:v>2610.3999999999996</c:v>
                </c:pt>
                <c:pt idx="3">
                  <c:v>2193.4691005504706</c:v>
                </c:pt>
                <c:pt idx="4">
                  <c:v>2047.3372574000005</c:v>
                </c:pt>
                <c:pt idx="5">
                  <c:v>908.37513594069958</c:v>
                </c:pt>
                <c:pt idx="6">
                  <c:v>1509.6292073123179</c:v>
                </c:pt>
              </c:numCache>
            </c:numRef>
          </c:val>
        </c:ser>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rotY val="230"/>
      <c:perspective val="0"/>
    </c:view3D>
    <c:plotArea>
      <c:layout>
        <c:manualLayout>
          <c:layoutTarget val="inner"/>
          <c:xMode val="edge"/>
          <c:yMode val="edge"/>
          <c:x val="0.17196333216968576"/>
          <c:y val="0.27060791314129212"/>
          <c:w val="0.56536037926428961"/>
          <c:h val="0.32775157903098262"/>
        </c:manualLayout>
      </c:layout>
      <c:pie3DChart>
        <c:varyColors val="1"/>
        <c:ser>
          <c:idx val="0"/>
          <c:order val="0"/>
          <c:spPr>
            <a:solidFill>
              <a:srgbClr val="9999FF"/>
            </a:solidFill>
            <a:ln w="12700">
              <a:solidFill>
                <a:srgbClr val="000000"/>
              </a:solidFill>
              <a:prstDash val="solid"/>
            </a:ln>
          </c:spPr>
          <c:explosion val="36"/>
          <c:dPt>
            <c:idx val="0"/>
            <c:spPr>
              <a:pattFill prst="pct40">
                <a:fgClr>
                  <a:srgbClr val="0000FF"/>
                </a:fgClr>
                <a:bgClr>
                  <a:srgbClr val="FFFFFF"/>
                </a:bgClr>
              </a:pattFill>
              <a:ln w="12700">
                <a:solidFill>
                  <a:srgbClr val="000000"/>
                </a:solidFill>
                <a:prstDash val="solid"/>
              </a:ln>
            </c:spPr>
          </c:dPt>
          <c:dPt>
            <c:idx val="1"/>
            <c:spPr>
              <a:solidFill>
                <a:schemeClr val="accent5">
                  <a:lumMod val="75000"/>
                </a:schemeClr>
              </a:solidFill>
              <a:ln w="12700">
                <a:solidFill>
                  <a:srgbClr val="000000"/>
                </a:solidFill>
                <a:prstDash val="solid"/>
              </a:ln>
            </c:spPr>
          </c:dPt>
          <c:dPt>
            <c:idx val="2"/>
            <c:spPr>
              <a:solidFill>
                <a:schemeClr val="accent2">
                  <a:lumMod val="40000"/>
                  <a:lumOff val="60000"/>
                </a:schemeClr>
              </a:solidFill>
              <a:ln w="12700">
                <a:solidFill>
                  <a:srgbClr val="000000"/>
                </a:solidFill>
                <a:prstDash val="solid"/>
              </a:ln>
            </c:spPr>
          </c:dPt>
          <c:dPt>
            <c:idx val="3"/>
            <c:spPr>
              <a:pattFill prst="dkDnDiag">
                <a:fgClr>
                  <a:srgbClr val="FF0000"/>
                </a:fgClr>
                <a:bgClr>
                  <a:srgbClr val="FFC000"/>
                </a:bgClr>
              </a:pattFill>
              <a:ln w="12700">
                <a:solidFill>
                  <a:srgbClr val="000000"/>
                </a:solidFill>
                <a:prstDash val="solid"/>
              </a:ln>
            </c:spPr>
          </c:dPt>
          <c:dPt>
            <c:idx val="4"/>
            <c:spPr>
              <a:pattFill prst="pct90">
                <a:fgClr>
                  <a:srgbClr val="002060"/>
                </a:fgClr>
                <a:bgClr>
                  <a:schemeClr val="accent1">
                    <a:lumMod val="60000"/>
                    <a:lumOff val="40000"/>
                  </a:schemeClr>
                </a:bgClr>
              </a:pattFill>
              <a:ln w="12700">
                <a:solidFill>
                  <a:srgbClr val="000000"/>
                </a:solidFill>
                <a:prstDash val="solid"/>
              </a:ln>
            </c:spPr>
          </c:dPt>
          <c:dPt>
            <c:idx val="5"/>
            <c:spPr>
              <a:pattFill prst="solidDmnd">
                <a:fgClr>
                  <a:srgbClr val="92D050"/>
                </a:fgClr>
                <a:bgClr>
                  <a:srgbClr val="92D050"/>
                </a:bgClr>
              </a:pattFill>
              <a:ln w="12700">
                <a:solidFill>
                  <a:srgbClr val="000000"/>
                </a:solidFill>
                <a:prstDash val="solid"/>
              </a:ln>
            </c:spPr>
          </c:dPt>
          <c:dPt>
            <c:idx val="6"/>
            <c:spPr>
              <a:pattFill prst="pct10">
                <a:fgClr>
                  <a:schemeClr val="accent3">
                    <a:lumMod val="75000"/>
                  </a:schemeClr>
                </a:fgClr>
                <a:bgClr>
                  <a:schemeClr val="accent5"/>
                </a:bgClr>
              </a:pattFill>
              <a:ln w="12700">
                <a:solidFill>
                  <a:srgbClr val="000000"/>
                </a:solidFill>
                <a:prstDash val="solid"/>
              </a:ln>
            </c:spPr>
          </c:dPt>
          <c:dLbls>
            <c:dLbl>
              <c:idx val="0"/>
              <c:layout>
                <c:manualLayout>
                  <c:x val="-8.8439949908222307E-2"/>
                  <c:y val="-4.537241457258033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CatName val="1"/>
              <c:showPercent val="1"/>
            </c:dLbl>
            <c:dLbl>
              <c:idx val="1"/>
              <c:layout>
                <c:manualLayout>
                  <c:x val="-3.514577919139418E-2"/>
                  <c:y val="-0.16421219086744604"/>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CatName val="1"/>
              <c:showPercent val="1"/>
            </c:dLbl>
            <c:dLbl>
              <c:idx val="2"/>
              <c:layout>
                <c:manualLayout>
                  <c:x val="4.8004861461282855E-2"/>
                  <c:y val="-2.7575683474348325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CatName val="1"/>
              <c:showPercent val="1"/>
            </c:dLbl>
            <c:dLbl>
              <c:idx val="3"/>
              <c:layout>
                <c:manualLayout>
                  <c:x val="0.13170363508483013"/>
                  <c:y val="0.16799683532381429"/>
                </c:manualLayout>
              </c:layout>
              <c:dLblPos val="bestFit"/>
              <c:showCatName val="1"/>
              <c:showPercent val="1"/>
            </c:dLbl>
            <c:dLbl>
              <c:idx val="4"/>
              <c:layout>
                <c:manualLayout>
                  <c:x val="-4.0520474156416755E-2"/>
                  <c:y val="0.17121727009004262"/>
                </c:manualLayout>
              </c:layout>
              <c:dLblPos val="bestFit"/>
              <c:showCatName val="1"/>
              <c:showPercent val="1"/>
            </c:dLbl>
            <c:dLbl>
              <c:idx val="5"/>
              <c:layout>
                <c:manualLayout>
                  <c:x val="-3.6539915269212055E-2"/>
                  <c:y val="0.10420110529662058"/>
                </c:manualLayout>
              </c:layout>
              <c:dLblPos val="bestFit"/>
              <c:showCatName val="1"/>
              <c:showPercent val="1"/>
            </c:dLbl>
            <c:dLbl>
              <c:idx val="6"/>
              <c:layout>
                <c:manualLayout>
                  <c:x val="-0.12887413583106039"/>
                  <c:y val="-3.6464855768627021E-2"/>
                </c:manualLayout>
              </c:layout>
              <c:dLblPos val="bestFit"/>
              <c:showCatName val="1"/>
              <c:showPercent val="1"/>
            </c:dLbl>
            <c:dLbl>
              <c:idx val="7"/>
              <c:layout>
                <c:manualLayout>
                  <c:xMode val="edge"/>
                  <c:yMode val="edge"/>
                  <c:x val="0.33333386785115837"/>
                  <c:y val="0.71770418765908606"/>
                </c:manualLayout>
              </c:layout>
              <c:dLblPos val="bestFit"/>
              <c:showCatName val="1"/>
              <c:showPercent val="1"/>
            </c:dLbl>
            <c:dLbl>
              <c:idx val="8"/>
              <c:layout>
                <c:manualLayout>
                  <c:xMode val="edge"/>
                  <c:yMode val="edge"/>
                  <c:x val="0.23645358113579698"/>
                  <c:y val="0.75837409162643421"/>
                </c:manualLayout>
              </c:layout>
              <c:dLblPos val="bestFit"/>
              <c:showCatName val="1"/>
              <c:showPercent val="1"/>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CatName val="1"/>
            <c:showPercent val="1"/>
            <c:showLeaderLines val="1"/>
          </c:dLbls>
          <c:cat>
            <c:strRef>
              <c:f>'3a'!$Q$40:$Q$46</c:f>
              <c:strCache>
                <c:ptCount val="7"/>
                <c:pt idx="0">
                  <c:v>C. Manufacturing</c:v>
                </c:pt>
                <c:pt idx="1">
                  <c:v>A. Agriculture, forestry and fishing</c:v>
                </c:pt>
                <c:pt idx="2">
                  <c:v>N. Administrative and support service activities</c:v>
                </c:pt>
                <c:pt idx="3">
                  <c:v>I. Accommodation and food service activities</c:v>
                </c:pt>
                <c:pt idx="4">
                  <c:v>L. Real estate activities</c:v>
                </c:pt>
                <c:pt idx="5">
                  <c:v>F. Construction</c:v>
                </c:pt>
                <c:pt idx="6">
                  <c:v>Others</c:v>
                </c:pt>
              </c:strCache>
            </c:strRef>
          </c:cat>
          <c:val>
            <c:numRef>
              <c:f>'3a'!$S$40:$S$46</c:f>
              <c:numCache>
                <c:formatCode>0.0%</c:formatCode>
                <c:ptCount val="7"/>
                <c:pt idx="0">
                  <c:v>0.53292573552607858</c:v>
                </c:pt>
                <c:pt idx="1">
                  <c:v>8.8688721876309828E-2</c:v>
                </c:pt>
                <c:pt idx="2">
                  <c:v>8.6970582059201329E-2</c:v>
                </c:pt>
                <c:pt idx="3">
                  <c:v>7.6784906206847553E-2</c:v>
                </c:pt>
                <c:pt idx="4">
                  <c:v>7.5714917671985668E-2</c:v>
                </c:pt>
                <c:pt idx="5">
                  <c:v>4.4986159798962727E-2</c:v>
                </c:pt>
                <c:pt idx="6">
                  <c:v>9.3928976860614286E-2</c:v>
                </c:pt>
              </c:numCache>
            </c:numRef>
          </c:val>
        </c:ser>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wmf"/><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56</xdr:row>
      <xdr:rowOff>0</xdr:rowOff>
    </xdr:from>
    <xdr:to>
      <xdr:col>7</xdr:col>
      <xdr:colOff>0</xdr:colOff>
      <xdr:row>56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39</xdr:row>
      <xdr:rowOff>0</xdr:rowOff>
    </xdr:from>
    <xdr:to>
      <xdr:col>10</xdr:col>
      <xdr:colOff>0</xdr:colOff>
      <xdr:row>51</xdr:row>
      <xdr:rowOff>95250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5905500" y="7286625"/>
          <a:ext cx="0" cy="2038350"/>
        </a:xfrm>
        <a:prstGeom prst="rect">
          <a:avLst/>
        </a:prstGeom>
        <a:noFill/>
        <a:ln w="9525">
          <a:noFill/>
          <a:miter lim="800000"/>
          <a:headEnd/>
          <a:tailEnd/>
        </a:ln>
      </xdr:spPr>
    </xdr:pic>
    <xdr:clientData/>
  </xdr:twoCellAnchor>
  <xdr:twoCellAnchor>
    <xdr:from>
      <xdr:col>20</xdr:col>
      <xdr:colOff>0</xdr:colOff>
      <xdr:row>9</xdr:row>
      <xdr:rowOff>0</xdr:rowOff>
    </xdr:from>
    <xdr:to>
      <xdr:col>29</xdr:col>
      <xdr:colOff>381000</xdr:colOff>
      <xdr:row>21</xdr:row>
      <xdr:rowOff>266700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30</xdr:row>
      <xdr:rowOff>0</xdr:rowOff>
    </xdr:from>
    <xdr:to>
      <xdr:col>29</xdr:col>
      <xdr:colOff>485775</xdr:colOff>
      <xdr:row>46</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5\2ndQ\fiq22015\7.3%20Q2%202015%20FI%20Tables_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a-1"/>
      <sheetName val="1a-2"/>
      <sheetName val="1b"/>
      <sheetName val="4ab"/>
      <sheetName val="5ab"/>
      <sheetName val="6ab"/>
      <sheetName val="7ab"/>
      <sheetName val="8ab"/>
      <sheetName val="9ab"/>
      <sheetName val="10ab"/>
      <sheetName val="11ab"/>
      <sheetName val="12ab"/>
      <sheetName val="13ab"/>
      <sheetName val="14ab"/>
      <sheetName val="15ab"/>
      <sheetName val="16ab"/>
    </sheetNames>
    <sheetDataSet>
      <sheetData sheetId="0"/>
      <sheetData sheetId="1"/>
      <sheetData sheetId="2">
        <row r="3">
          <cell r="A3" t="str">
            <v>First Quarter 2014 to Second Quarter 2015</v>
          </cell>
        </row>
        <row r="6">
          <cell r="I6" t="str">
            <v>Percent to Total Q2 2015</v>
          </cell>
          <cell r="J6" t="str">
            <v>Growth Rate
Q2 2014  -   Q2 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77"/>
  <sheetViews>
    <sheetView tabSelected="1" view="pageBreakPreview" topLeftCell="A57" zoomScaleNormal="65" zoomScaleSheetLayoutView="100" workbookViewId="0">
      <selection activeCell="J68" sqref="J68"/>
    </sheetView>
  </sheetViews>
  <sheetFormatPr defaultColWidth="8.85546875" defaultRowHeight="12.75"/>
  <cols>
    <col min="1" max="1" width="49.7109375" style="1" bestFit="1" customWidth="1"/>
    <col min="2" max="2" width="9.42578125" style="1" customWidth="1"/>
    <col min="3" max="3" width="9.7109375" style="1" customWidth="1"/>
    <col min="4" max="4" width="10.85546875" style="1" bestFit="1" customWidth="1"/>
    <col min="5" max="5" width="13.28515625" style="1" bestFit="1" customWidth="1"/>
    <col min="6" max="6" width="10.5703125" style="1" bestFit="1" customWidth="1"/>
    <col min="7" max="7" width="9.5703125" style="1" customWidth="1"/>
    <col min="8" max="8" width="9.5703125" style="1" bestFit="1" customWidth="1"/>
    <col min="9" max="9" width="8.42578125" style="3" customWidth="1"/>
    <col min="10" max="10" width="12.85546875" style="1" customWidth="1"/>
    <col min="11" max="12" width="8.85546875" style="1" customWidth="1"/>
    <col min="13" max="13" width="33.7109375" style="2" customWidth="1"/>
    <col min="14" max="15" width="11.28515625" style="1" bestFit="1" customWidth="1"/>
    <col min="16" max="16" width="11.42578125" style="1" customWidth="1"/>
    <col min="17" max="17" width="13.85546875" style="1" customWidth="1"/>
    <col min="18" max="18" width="9.28515625" style="1" bestFit="1" customWidth="1"/>
    <col min="19" max="16384" width="8.85546875" style="1"/>
  </cols>
  <sheetData>
    <row r="1" spans="1:19" s="82" customFormat="1" ht="14.1" customHeight="1">
      <c r="A1" s="115" t="s">
        <v>50</v>
      </c>
      <c r="B1" s="27"/>
      <c r="C1" s="27"/>
      <c r="D1" s="27"/>
      <c r="E1" s="27"/>
      <c r="F1" s="27"/>
      <c r="G1" s="27"/>
      <c r="H1" s="27"/>
      <c r="I1" s="137"/>
      <c r="J1" s="27"/>
      <c r="M1" s="95"/>
    </row>
    <row r="2" spans="1:19" s="82" customFormat="1" ht="14.1" customHeight="1">
      <c r="A2" s="115" t="s">
        <v>43</v>
      </c>
      <c r="B2" s="27"/>
      <c r="C2" s="27"/>
      <c r="D2" s="27"/>
      <c r="E2" s="27"/>
      <c r="F2" s="27"/>
      <c r="G2" s="27"/>
      <c r="H2" s="27"/>
      <c r="I2" s="137"/>
      <c r="J2" s="27"/>
      <c r="M2" s="95"/>
    </row>
    <row r="3" spans="1:19" s="82" customFormat="1" ht="14.1" customHeight="1">
      <c r="A3" s="138" t="str">
        <f>'[1]1b'!A3</f>
        <v>First Quarter 2014 to Second Quarter 2015</v>
      </c>
      <c r="B3" s="27"/>
      <c r="C3" s="27"/>
      <c r="D3" s="27"/>
      <c r="E3" s="27"/>
      <c r="F3" s="27"/>
      <c r="G3" s="27"/>
      <c r="H3" s="27"/>
      <c r="I3" s="137"/>
      <c r="J3" s="27"/>
      <c r="M3" s="95"/>
    </row>
    <row r="4" spans="1:19" s="82" customFormat="1" ht="14.1" customHeight="1">
      <c r="A4" s="114" t="s">
        <v>41</v>
      </c>
      <c r="B4" s="27"/>
      <c r="C4" s="27"/>
      <c r="D4" s="27"/>
      <c r="E4" s="27"/>
      <c r="F4" s="27"/>
      <c r="G4" s="27"/>
      <c r="H4" s="27"/>
      <c r="I4" s="137"/>
      <c r="J4" s="27"/>
      <c r="M4" s="95"/>
    </row>
    <row r="5" spans="1:19" s="82" customFormat="1" ht="14.1" customHeight="1" thickBot="1">
      <c r="A5" s="27"/>
      <c r="B5" s="27"/>
      <c r="C5" s="27"/>
      <c r="D5" s="27"/>
      <c r="E5" s="27"/>
      <c r="F5" s="27"/>
      <c r="G5" s="27"/>
      <c r="H5" s="27"/>
      <c r="I5" s="137"/>
      <c r="J5" s="27"/>
      <c r="M5" s="95"/>
    </row>
    <row r="6" spans="1:19" s="82" customFormat="1" ht="12.75" customHeight="1">
      <c r="A6" s="113"/>
      <c r="B6" s="68" t="s">
        <v>32</v>
      </c>
      <c r="C6" s="112"/>
      <c r="D6" s="112"/>
      <c r="E6" s="112"/>
      <c r="F6" s="112"/>
      <c r="G6" s="112"/>
      <c r="H6" s="67"/>
      <c r="I6" s="136" t="str">
        <f>'[1]1b'!I6:I8</f>
        <v>Percent to Total Q2 2015</v>
      </c>
      <c r="J6" s="135" t="str">
        <f>'[1]1b'!J6:J8</f>
        <v>Growth Rate
Q2 2014  -   Q2 2015</v>
      </c>
      <c r="M6" s="95"/>
    </row>
    <row r="7" spans="1:19" s="82" customFormat="1" ht="14.25">
      <c r="A7" s="107" t="s">
        <v>38</v>
      </c>
      <c r="B7" s="134">
        <v>2014</v>
      </c>
      <c r="C7" s="134"/>
      <c r="D7" s="134"/>
      <c r="E7" s="134"/>
      <c r="F7" s="134"/>
      <c r="G7" s="133">
        <v>2015</v>
      </c>
      <c r="H7" s="132"/>
      <c r="I7" s="131"/>
      <c r="J7" s="130"/>
      <c r="M7" s="95"/>
    </row>
    <row r="8" spans="1:19" s="82" customFormat="1" ht="13.5" thickBot="1">
      <c r="A8" s="103"/>
      <c r="B8" s="129" t="s">
        <v>47</v>
      </c>
      <c r="C8" s="129" t="s">
        <v>46</v>
      </c>
      <c r="D8" s="129" t="s">
        <v>49</v>
      </c>
      <c r="E8" s="129" t="s">
        <v>48</v>
      </c>
      <c r="F8" s="129" t="s">
        <v>0</v>
      </c>
      <c r="G8" s="128" t="s">
        <v>47</v>
      </c>
      <c r="H8" s="128" t="s">
        <v>46</v>
      </c>
      <c r="I8" s="127"/>
      <c r="J8" s="126"/>
      <c r="M8" s="95" t="s">
        <v>0</v>
      </c>
      <c r="N8" s="99">
        <f>SUM(N10:N28)</f>
        <v>36210.663261059752</v>
      </c>
    </row>
    <row r="9" spans="1:19" s="82" customFormat="1" ht="5.0999999999999996" customHeight="1">
      <c r="A9" s="97"/>
      <c r="B9" s="27"/>
      <c r="C9" s="27"/>
      <c r="D9" s="27"/>
      <c r="E9" s="27"/>
      <c r="F9" s="28"/>
      <c r="G9" s="29"/>
      <c r="H9" s="29"/>
      <c r="I9" s="125"/>
      <c r="J9" s="27"/>
      <c r="M9" s="95"/>
    </row>
    <row r="10" spans="1:19" s="82" customFormat="1">
      <c r="A10" s="20" t="s">
        <v>19</v>
      </c>
      <c r="B10" s="46">
        <v>0</v>
      </c>
      <c r="C10" s="46">
        <v>184.3</v>
      </c>
      <c r="D10" s="46">
        <v>228</v>
      </c>
      <c r="E10" s="46">
        <v>124.43600000000001</v>
      </c>
      <c r="F10" s="23">
        <f>SUM(B10:E10)</f>
        <v>536.73599999999999</v>
      </c>
      <c r="G10" s="45">
        <v>0</v>
      </c>
      <c r="H10" s="45">
        <v>5146.3170143999996</v>
      </c>
      <c r="I10" s="45">
        <f>(H10/$H$29)*100</f>
        <v>14.212158935885189</v>
      </c>
      <c r="J10" s="23">
        <f>IFERROR((H10/C10-1)*100,"-")</f>
        <v>2692.358662181226</v>
      </c>
      <c r="K10" s="82">
        <f>RANK(H10,$H$10:$H$28,0)</f>
        <v>2</v>
      </c>
      <c r="M10" s="82" t="s">
        <v>17</v>
      </c>
      <c r="N10" s="58">
        <f>VLOOKUP(M10,$A$10:$H$28,8,FALSE)</f>
        <v>21795.135545456265</v>
      </c>
      <c r="O10" s="117">
        <f>N10/$H$29</f>
        <v>0.60189826925634715</v>
      </c>
      <c r="Q10" s="93" t="str">
        <f>M10</f>
        <v>C. Manufacturing</v>
      </c>
      <c r="R10" s="45">
        <f>N10</f>
        <v>21795.135545456265</v>
      </c>
      <c r="S10" s="83">
        <f>R10/$R$17</f>
        <v>0.60189826925634726</v>
      </c>
    </row>
    <row r="11" spans="1:19" s="82" customFormat="1" ht="15" customHeight="1">
      <c r="A11" s="26" t="s">
        <v>18</v>
      </c>
      <c r="B11" s="65">
        <v>0</v>
      </c>
      <c r="C11" s="65">
        <v>0</v>
      </c>
      <c r="D11" s="65">
        <v>0</v>
      </c>
      <c r="E11" s="65">
        <v>0</v>
      </c>
      <c r="F11" s="124">
        <f>SUM(B11:E11)</f>
        <v>0</v>
      </c>
      <c r="G11" s="64">
        <v>0</v>
      </c>
      <c r="H11" s="64"/>
      <c r="I11" s="58">
        <f>(H11/$H$29)*100</f>
        <v>0</v>
      </c>
      <c r="J11" s="25" t="str">
        <f>IFERROR((H11/C11-1)*100,"-")</f>
        <v>-</v>
      </c>
      <c r="K11" s="82">
        <f>RANK(H11,$H$10:$H$28,0)</f>
        <v>15</v>
      </c>
      <c r="M11" s="82" t="s">
        <v>19</v>
      </c>
      <c r="N11" s="58">
        <f>VLOOKUP(M11,$A$10:$H$28,8,FALSE)</f>
        <v>5146.3170143999996</v>
      </c>
      <c r="O11" s="117">
        <f>N11/$H$29</f>
        <v>0.14212158935885189</v>
      </c>
      <c r="Q11" s="93" t="str">
        <f>M11</f>
        <v>A. Agriculture, forestry and fishing</v>
      </c>
      <c r="R11" s="45">
        <f>N11</f>
        <v>5146.3170143999996</v>
      </c>
      <c r="S11" s="83">
        <f>R11/$R$17</f>
        <v>0.14212158935885191</v>
      </c>
    </row>
    <row r="12" spans="1:19" s="82" customFormat="1" ht="15.75" customHeight="1">
      <c r="A12" s="20" t="s">
        <v>17</v>
      </c>
      <c r="B12" s="46">
        <v>27735.822617505779</v>
      </c>
      <c r="C12" s="46">
        <v>18531.509485162391</v>
      </c>
      <c r="D12" s="46">
        <v>8791.85560478152</v>
      </c>
      <c r="E12" s="46">
        <v>54436.134569738235</v>
      </c>
      <c r="F12" s="23">
        <f>SUM(B12:E12)</f>
        <v>109495.32227718792</v>
      </c>
      <c r="G12" s="45">
        <v>9128.8052006340913</v>
      </c>
      <c r="H12" s="45">
        <v>21795.135545456265</v>
      </c>
      <c r="I12" s="121">
        <f>(H12/$H$29)*100</f>
        <v>60.189826925634712</v>
      </c>
      <c r="J12" s="19">
        <f>IFERROR((H12/C12-1)*100,"-")</f>
        <v>17.611226235547406</v>
      </c>
      <c r="K12" s="82">
        <f>RANK(H12,$H$10:$H$28,0)</f>
        <v>1</v>
      </c>
      <c r="M12" s="123" t="s">
        <v>14</v>
      </c>
      <c r="N12" s="58">
        <f>VLOOKUP(M12,$A$10:$H$28,8,FALSE)</f>
        <v>2610.3999999999996</v>
      </c>
      <c r="O12" s="117">
        <f>N12/$H$29</f>
        <v>7.2089262247984634E-2</v>
      </c>
      <c r="Q12" s="93" t="str">
        <f>M12</f>
        <v>F. Construction</v>
      </c>
      <c r="R12" s="45">
        <f>N12</f>
        <v>2610.3999999999996</v>
      </c>
      <c r="S12" s="83">
        <f>R12/$R$17</f>
        <v>7.2089262247984648E-2</v>
      </c>
    </row>
    <row r="13" spans="1:19" s="82" customFormat="1" ht="15.95" customHeight="1">
      <c r="A13" s="18" t="s">
        <v>16</v>
      </c>
      <c r="B13" s="47">
        <v>1982.9808</v>
      </c>
      <c r="C13" s="47">
        <v>368.27058838000005</v>
      </c>
      <c r="D13" s="47">
        <v>1020.8638673999999</v>
      </c>
      <c r="E13" s="47">
        <v>2807.8237623391005</v>
      </c>
      <c r="F13" s="24">
        <f>SUM(B13:E13)</f>
        <v>6179.9390181191011</v>
      </c>
      <c r="G13" s="58">
        <v>337.61912876499991</v>
      </c>
      <c r="H13" s="58">
        <v>372.760292866182</v>
      </c>
      <c r="I13" s="120">
        <f>(H13/$H$29)*100</f>
        <v>1.0294213342041738</v>
      </c>
      <c r="J13" s="15">
        <f>IFERROR((H13/C13-1)*100,"-")</f>
        <v>1.2191319719372373</v>
      </c>
      <c r="K13" s="82">
        <f>RANK(H13,$H$10:$H$28,0)</f>
        <v>8</v>
      </c>
      <c r="M13" s="82" t="s">
        <v>6</v>
      </c>
      <c r="N13" s="58">
        <f>VLOOKUP(M13,$A$10:$H$28,8,FALSE)</f>
        <v>2193.4691005504706</v>
      </c>
      <c r="O13" s="117">
        <f>N13/$H$29</f>
        <v>6.0575225721128514E-2</v>
      </c>
      <c r="Q13" s="93" t="str">
        <f>M13</f>
        <v>N. Administrative and support service activities</v>
      </c>
      <c r="R13" s="45">
        <f>N13</f>
        <v>2193.4691005504706</v>
      </c>
      <c r="S13" s="83">
        <f>R13/$R$17</f>
        <v>6.0575225721128528E-2</v>
      </c>
    </row>
    <row r="14" spans="1:19" s="82" customFormat="1" ht="24.95" customHeight="1">
      <c r="A14" s="20" t="s">
        <v>15</v>
      </c>
      <c r="B14" s="60">
        <v>8.3479366077900004</v>
      </c>
      <c r="C14" s="60">
        <v>1.9008583999999997</v>
      </c>
      <c r="D14" s="60"/>
      <c r="E14" s="60">
        <v>124.94001775</v>
      </c>
      <c r="F14" s="23">
        <f>SUM(B14:E14)</f>
        <v>135.18881275779</v>
      </c>
      <c r="G14" s="60">
        <v>0</v>
      </c>
      <c r="H14" s="60">
        <v>0</v>
      </c>
      <c r="I14" s="119">
        <f>(H14/$H$29)*100</f>
        <v>0</v>
      </c>
      <c r="J14" s="19">
        <f>IFERROR((H14/C14-1)*100,"-")</f>
        <v>-100</v>
      </c>
      <c r="K14" s="82">
        <f>RANK(H14,$H$10:$H$28,0)</f>
        <v>15</v>
      </c>
      <c r="M14" s="82" t="s">
        <v>8</v>
      </c>
      <c r="N14" s="58">
        <f>VLOOKUP(M14,$A$10:$H$28,8,FALSE)</f>
        <v>2047.3372574000005</v>
      </c>
      <c r="O14" s="117">
        <f>N14/$H$29</f>
        <v>5.6539623222026617E-2</v>
      </c>
      <c r="Q14" s="93" t="str">
        <f>M14</f>
        <v>L. Real estate activities</v>
      </c>
      <c r="R14" s="45">
        <f>N14</f>
        <v>2047.3372574000005</v>
      </c>
      <c r="S14" s="83">
        <f>R14/$R$17</f>
        <v>5.653962322202663E-2</v>
      </c>
    </row>
    <row r="15" spans="1:19" s="82" customFormat="1" ht="15" customHeight="1">
      <c r="A15" s="18" t="s">
        <v>14</v>
      </c>
      <c r="B15" s="47">
        <v>1.7324999999999999</v>
      </c>
      <c r="C15" s="47">
        <v>106.60000000000001</v>
      </c>
      <c r="D15" s="47">
        <v>38.094896129999995</v>
      </c>
      <c r="E15" s="47">
        <v>7588.8273000000008</v>
      </c>
      <c r="F15" s="24">
        <f>SUM(B15:E15)</f>
        <v>7735.2546961300004</v>
      </c>
      <c r="G15" s="58">
        <v>0</v>
      </c>
      <c r="H15" s="58">
        <v>2610.3999999999996</v>
      </c>
      <c r="I15" s="58">
        <f>(H15/$H$29)*100</f>
        <v>7.2089262247984633</v>
      </c>
      <c r="J15" s="25">
        <f>IFERROR((H15/C15-1)*100,"-")</f>
        <v>2348.7804878048773</v>
      </c>
      <c r="K15" s="82">
        <f>RANK(H15,$H$10:$H$28,0)</f>
        <v>3</v>
      </c>
      <c r="M15" s="82" t="s">
        <v>10</v>
      </c>
      <c r="N15" s="58">
        <f>VLOOKUP(M15,$A$10:$H$28,8,FALSE)</f>
        <v>908.37513594069958</v>
      </c>
      <c r="O15" s="117">
        <f>N15/$H$29</f>
        <v>2.5085846381542216E-2</v>
      </c>
      <c r="Q15" s="93" t="str">
        <f>M15</f>
        <v>J. Information and communication</v>
      </c>
      <c r="R15" s="45">
        <f>N15</f>
        <v>908.37513594069958</v>
      </c>
      <c r="S15" s="83">
        <f>R15/$R$17</f>
        <v>2.508584638154222E-2</v>
      </c>
    </row>
    <row r="16" spans="1:19" s="82" customFormat="1" ht="30" customHeight="1">
      <c r="A16" s="20" t="s">
        <v>13</v>
      </c>
      <c r="B16" s="46">
        <v>220.46336211463998</v>
      </c>
      <c r="C16" s="46">
        <v>161.44474260000001</v>
      </c>
      <c r="D16" s="46">
        <v>125.56509199999999</v>
      </c>
      <c r="E16" s="46">
        <v>44.303221516059999</v>
      </c>
      <c r="F16" s="23">
        <f>SUM(B16:E16)</f>
        <v>551.77641823069996</v>
      </c>
      <c r="G16" s="45">
        <v>196.4271</v>
      </c>
      <c r="H16" s="45">
        <v>111.4211155</v>
      </c>
      <c r="I16" s="121">
        <f>(H16/$H$29)*100</f>
        <v>0.30770249828541557</v>
      </c>
      <c r="J16" s="19">
        <f>IFERROR((H16/C16-1)*100,"-")</f>
        <v>-30.984983650994412</v>
      </c>
      <c r="K16" s="82">
        <f>RANK(H16,$H$10:$H$28,0)</f>
        <v>11</v>
      </c>
      <c r="M16" s="82" t="s">
        <v>1</v>
      </c>
      <c r="N16" s="58">
        <f>VLOOKUP(M16,$A$10:$H$28,8,FALSE)</f>
        <v>451.1</v>
      </c>
      <c r="O16" s="117">
        <f>N16/$H$29</f>
        <v>1.2457656374527228E-2</v>
      </c>
      <c r="Q16" s="82" t="s">
        <v>37</v>
      </c>
      <c r="R16" s="99">
        <f>SUM(N16:N28)</f>
        <v>1509.6292073123179</v>
      </c>
      <c r="S16" s="83">
        <f>R16/$R$17</f>
        <v>4.1690183812118795E-2</v>
      </c>
    </row>
    <row r="17" spans="1:19" s="82" customFormat="1">
      <c r="A17" s="18" t="s">
        <v>12</v>
      </c>
      <c r="B17" s="47">
        <v>1023.9438439999998</v>
      </c>
      <c r="C17" s="47">
        <v>539.91481829999998</v>
      </c>
      <c r="D17" s="47">
        <v>174.798583108</v>
      </c>
      <c r="E17" s="47">
        <v>4364.7456674843261</v>
      </c>
      <c r="F17" s="24">
        <f>SUM(B17:E17)</f>
        <v>6103.4029128923257</v>
      </c>
      <c r="G17" s="58">
        <v>908.91168000000005</v>
      </c>
      <c r="H17" s="58">
        <v>69.077473249999997</v>
      </c>
      <c r="I17" s="120">
        <f>(H17/$H$29)*100</f>
        <v>0.19076555641079504</v>
      </c>
      <c r="J17" s="15">
        <f>IFERROR((H17/C17-1)*100,"-")</f>
        <v>-87.20585712622217</v>
      </c>
      <c r="K17" s="82">
        <f>RANK(H17,$H$10:$H$28,0)</f>
        <v>12</v>
      </c>
      <c r="M17" s="82" t="s">
        <v>16</v>
      </c>
      <c r="N17" s="58">
        <f>VLOOKUP(M17,$A$10:$H$28,8,FALSE)</f>
        <v>372.760292866182</v>
      </c>
      <c r="O17" s="117">
        <f>N17/$H$29</f>
        <v>1.0294213342041739E-2</v>
      </c>
      <c r="Q17" s="82" t="s">
        <v>45</v>
      </c>
      <c r="R17" s="99">
        <f>SUM(R10:R16)</f>
        <v>36210.663261059752</v>
      </c>
      <c r="S17" s="122">
        <f>SUM(S10:S16)</f>
        <v>0.99999999999999989</v>
      </c>
    </row>
    <row r="18" spans="1:19" s="82" customFormat="1" ht="20.100000000000001" customHeight="1">
      <c r="A18" s="20" t="s">
        <v>11</v>
      </c>
      <c r="B18" s="46">
        <v>3.9</v>
      </c>
      <c r="C18" s="46">
        <v>5461.1358500000006</v>
      </c>
      <c r="D18" s="46">
        <v>0.48799999999999999</v>
      </c>
      <c r="E18" s="46">
        <v>55.307287600000002</v>
      </c>
      <c r="F18" s="23">
        <f>SUM(B18:E18)</f>
        <v>5520.8311376000001</v>
      </c>
      <c r="G18" s="45">
        <v>4337.1134499999998</v>
      </c>
      <c r="H18" s="45">
        <v>118.46400000000001</v>
      </c>
      <c r="I18" s="121">
        <f>(H18/$H$29)*100</f>
        <v>0.32715225110884366</v>
      </c>
      <c r="J18" s="19">
        <f>IFERROR((H18/C18-1)*100,"-")</f>
        <v>-97.830780935434888</v>
      </c>
      <c r="K18" s="82">
        <f>RANK(H18,$H$10:$H$28,0)</f>
        <v>10</v>
      </c>
      <c r="M18" s="82" t="s">
        <v>2</v>
      </c>
      <c r="N18" s="58">
        <f>VLOOKUP(M18,$A$10:$H$28,8,FALSE)</f>
        <v>317.55626000000001</v>
      </c>
      <c r="O18" s="117">
        <f>N18/$H$29</f>
        <v>8.7696891302594237E-3</v>
      </c>
    </row>
    <row r="19" spans="1:19" s="82" customFormat="1" ht="15.75" customHeight="1">
      <c r="A19" s="18" t="s">
        <v>10</v>
      </c>
      <c r="B19" s="47">
        <v>311.64700794819998</v>
      </c>
      <c r="C19" s="47">
        <v>552.26699309280013</v>
      </c>
      <c r="D19" s="47">
        <v>1459.0691655675998</v>
      </c>
      <c r="E19" s="47">
        <v>2614.4250317230262</v>
      </c>
      <c r="F19" s="24">
        <f>SUM(B19:E19)</f>
        <v>4937.4081983316264</v>
      </c>
      <c r="G19" s="58">
        <v>231.20436646624998</v>
      </c>
      <c r="H19" s="58">
        <v>908.37513594069958</v>
      </c>
      <c r="I19" s="120">
        <f>(H19/$H$29)*100</f>
        <v>2.5085846381542218</v>
      </c>
      <c r="J19" s="15">
        <f>IFERROR((H19/C19-1)*100,"-")</f>
        <v>64.481156270742559</v>
      </c>
      <c r="K19" s="82">
        <f>RANK(H19,$H$10:$H$28,0)</f>
        <v>6</v>
      </c>
      <c r="M19" s="82" t="s">
        <v>11</v>
      </c>
      <c r="N19" s="58">
        <f>VLOOKUP(M19,$A$10:$H$28,8,FALSE)</f>
        <v>118.46400000000001</v>
      </c>
      <c r="O19" s="117">
        <f>N19/$H$29</f>
        <v>3.2715225110884366E-3</v>
      </c>
    </row>
    <row r="20" spans="1:19" s="82" customFormat="1" ht="13.5" customHeight="1">
      <c r="A20" s="20" t="s">
        <v>9</v>
      </c>
      <c r="B20" s="46">
        <v>9.8310384099999997</v>
      </c>
      <c r="C20" s="46">
        <v>10.3032325</v>
      </c>
      <c r="D20" s="46"/>
      <c r="E20" s="46">
        <v>57.359999999999992</v>
      </c>
      <c r="F20" s="23">
        <f>SUM(B20:E20)</f>
        <v>77.494270909999983</v>
      </c>
      <c r="G20" s="45">
        <v>55.13678633</v>
      </c>
      <c r="H20" s="45">
        <v>66.811412442399998</v>
      </c>
      <c r="I20" s="121">
        <f>(H20/$H$29)*100</f>
        <v>0.1845075633128424</v>
      </c>
      <c r="J20" s="19">
        <f>IFERROR((H20/C20-1)*100,"-")</f>
        <v>548.45098314922041</v>
      </c>
      <c r="K20" s="82">
        <f>RANK(H20,$H$10:$H$28,0)</f>
        <v>13</v>
      </c>
      <c r="M20" s="82" t="s">
        <v>13</v>
      </c>
      <c r="N20" s="58">
        <f>VLOOKUP(M20,$A$10:$H$28,8,FALSE)</f>
        <v>111.4211155</v>
      </c>
      <c r="O20" s="117">
        <f>N20/$H$29</f>
        <v>3.0770249828541555E-3</v>
      </c>
    </row>
    <row r="21" spans="1:19" s="82" customFormat="1" ht="14.25" customHeight="1">
      <c r="A21" s="18" t="s">
        <v>8</v>
      </c>
      <c r="B21" s="47">
        <v>1859.1503279150002</v>
      </c>
      <c r="C21" s="47">
        <v>7163.5123137</v>
      </c>
      <c r="D21" s="47">
        <v>2437.0462947000005</v>
      </c>
      <c r="E21" s="47">
        <v>4125.3871011000001</v>
      </c>
      <c r="F21" s="24">
        <f>SUM(B21:E21)</f>
        <v>15585.096037415002</v>
      </c>
      <c r="G21" s="58">
        <v>2346.1522507999998</v>
      </c>
      <c r="H21" s="58">
        <v>2047.3372574000005</v>
      </c>
      <c r="I21" s="120">
        <f>(H21/$H$29)*100</f>
        <v>5.6539623222026618</v>
      </c>
      <c r="J21" s="15">
        <f>IFERROR((H21/C21-1)*100,"-")</f>
        <v>-71.419924085500213</v>
      </c>
      <c r="K21" s="82">
        <f>RANK(H21,$H$10:$H$28,0)</f>
        <v>5</v>
      </c>
      <c r="M21" s="82" t="s">
        <v>12</v>
      </c>
      <c r="N21" s="58">
        <f>VLOOKUP(M21,$A$10:$H$28,8,FALSE)</f>
        <v>69.077473249999997</v>
      </c>
      <c r="O21" s="117">
        <f>N21/$H$29</f>
        <v>1.9076555641079505E-3</v>
      </c>
      <c r="P21" s="82" t="s">
        <v>37</v>
      </c>
      <c r="Q21" s="99">
        <f>SUM(N15:N28)</f>
        <v>2418.0043432530174</v>
      </c>
    </row>
    <row r="22" spans="1:19" s="82" customFormat="1" ht="15.95" customHeight="1">
      <c r="A22" s="20" t="s">
        <v>7</v>
      </c>
      <c r="B22" s="46">
        <v>24.447757199999998</v>
      </c>
      <c r="C22" s="46">
        <v>8.0983350000000005</v>
      </c>
      <c r="D22" s="46">
        <v>32.254689999999997</v>
      </c>
      <c r="E22" s="46"/>
      <c r="F22" s="23">
        <f>SUM(B22:E22)</f>
        <v>64.800782199999986</v>
      </c>
      <c r="G22" s="45">
        <v>1416.2170000000001</v>
      </c>
      <c r="H22" s="45">
        <v>2.4386532537360002</v>
      </c>
      <c r="I22" s="121">
        <f>(H22/$H$29)*100</f>
        <v>6.7346274111429504E-3</v>
      </c>
      <c r="J22" s="19">
        <f>IFERROR((H22/C22-1)*100,"-")</f>
        <v>-69.886979808368025</v>
      </c>
      <c r="K22" s="82">
        <f>RANK(H22,$H$10:$H$28,0)</f>
        <v>14</v>
      </c>
      <c r="M22" s="82" t="s">
        <v>9</v>
      </c>
      <c r="N22" s="58">
        <f>VLOOKUP(M22,$A$10:$H$28,8,FALSE)</f>
        <v>66.811412442399998</v>
      </c>
      <c r="O22" s="117">
        <f>N22/$H$29</f>
        <v>1.8450756331284241E-3</v>
      </c>
    </row>
    <row r="23" spans="1:19" s="82" customFormat="1">
      <c r="A23" s="18" t="s">
        <v>6</v>
      </c>
      <c r="B23" s="47">
        <v>4180.6229380694676</v>
      </c>
      <c r="C23" s="47">
        <v>2939.446934279812</v>
      </c>
      <c r="D23" s="47">
        <v>3816.5995142783763</v>
      </c>
      <c r="E23" s="47">
        <v>18818.664719930304</v>
      </c>
      <c r="F23" s="24">
        <f>SUM(B23:E23)</f>
        <v>29755.334106557959</v>
      </c>
      <c r="G23" s="58">
        <v>2853.1498689703258</v>
      </c>
      <c r="H23" s="58">
        <v>2193.4691005504706</v>
      </c>
      <c r="I23" s="120">
        <f>(H23/$H$29)*100</f>
        <v>6.0575225721128518</v>
      </c>
      <c r="J23" s="15">
        <f>IFERROR((H23/C23-1)*100,"-")</f>
        <v>-25.37816978526649</v>
      </c>
      <c r="K23" s="82">
        <f>RANK(H23,$H$10:$H$28,0)</f>
        <v>4</v>
      </c>
      <c r="M23" s="82" t="s">
        <v>7</v>
      </c>
      <c r="N23" s="58">
        <f>VLOOKUP(M23,$A$10:$H$28,8,FALSE)</f>
        <v>2.4386532537360002</v>
      </c>
      <c r="O23" s="117">
        <f>N23/$H$29</f>
        <v>6.7346274111429507E-5</v>
      </c>
    </row>
    <row r="24" spans="1:19" s="82" customFormat="1" ht="29.25" customHeight="1">
      <c r="A24" s="20" t="s">
        <v>5</v>
      </c>
      <c r="B24" s="46">
        <v>47.213499999999996</v>
      </c>
      <c r="C24" s="46">
        <v>0</v>
      </c>
      <c r="D24" s="46">
        <v>0</v>
      </c>
      <c r="E24" s="46">
        <v>0</v>
      </c>
      <c r="F24" s="23">
        <f>SUM(B24:E24)</f>
        <v>47.213499999999996</v>
      </c>
      <c r="G24" s="45">
        <v>0</v>
      </c>
      <c r="H24" s="45">
        <v>0</v>
      </c>
      <c r="I24" s="121">
        <f>(H24/$H$29)*100</f>
        <v>0</v>
      </c>
      <c r="J24" s="22" t="str">
        <f>IFERROR((H24/C24-1)*100,"-")</f>
        <v>-</v>
      </c>
      <c r="K24" s="82">
        <f>RANK(H24,$H$10:$H$28,0)</f>
        <v>15</v>
      </c>
      <c r="M24" s="82" t="s">
        <v>5</v>
      </c>
      <c r="N24" s="58">
        <f>VLOOKUP(M24,$A$10:$H$28,8,FALSE)</f>
        <v>0</v>
      </c>
      <c r="O24" s="117">
        <f>N24/$H$29</f>
        <v>0</v>
      </c>
    </row>
    <row r="25" spans="1:19" s="82" customFormat="1" ht="13.5" customHeight="1">
      <c r="A25" s="18" t="s">
        <v>4</v>
      </c>
      <c r="B25" s="47">
        <v>2.2138532000000004</v>
      </c>
      <c r="C25" s="47">
        <v>0.53077920000000012</v>
      </c>
      <c r="D25" s="47">
        <v>43.6</v>
      </c>
      <c r="E25" s="47">
        <v>19.254000000000001</v>
      </c>
      <c r="F25" s="24">
        <f>SUM(B25:E25)</f>
        <v>65.5986324</v>
      </c>
      <c r="G25" s="58">
        <v>0</v>
      </c>
      <c r="H25" s="58">
        <v>0</v>
      </c>
      <c r="I25" s="120">
        <f>(H25/$H$29)*100</f>
        <v>0</v>
      </c>
      <c r="J25" s="25">
        <v>0</v>
      </c>
      <c r="K25" s="82">
        <f>RANK(H25,$H$10:$H$28,0)</f>
        <v>15</v>
      </c>
      <c r="M25" s="82" t="s">
        <v>4</v>
      </c>
      <c r="N25" s="58">
        <f>VLOOKUP(M25,$A$10:$H$28,8,FALSE)</f>
        <v>0</v>
      </c>
      <c r="O25" s="117">
        <f>N25/$H$29</f>
        <v>0</v>
      </c>
    </row>
    <row r="26" spans="1:19" s="82" customFormat="1" ht="15.95" customHeight="1">
      <c r="A26" s="20" t="s">
        <v>3</v>
      </c>
      <c r="B26" s="46">
        <v>1.0997800000000002</v>
      </c>
      <c r="C26" s="46">
        <v>0.55249999999999999</v>
      </c>
      <c r="D26" s="46">
        <v>142.99582474560003</v>
      </c>
      <c r="E26" s="46">
        <v>0</v>
      </c>
      <c r="F26" s="23">
        <f>SUM(B26:E26)</f>
        <v>144.64810474560002</v>
      </c>
      <c r="G26" s="45">
        <v>0</v>
      </c>
      <c r="H26" s="45">
        <v>0</v>
      </c>
      <c r="I26" s="119">
        <f>(H26/$H$29)*100</f>
        <v>0</v>
      </c>
      <c r="J26" s="22">
        <v>0</v>
      </c>
      <c r="K26" s="82">
        <f>RANK(H26,$H$10:$H$28,0)</f>
        <v>15</v>
      </c>
      <c r="M26" s="82" t="s">
        <v>3</v>
      </c>
      <c r="N26" s="58">
        <f>VLOOKUP(M26,$A$10:$H$28,8,FALSE)</f>
        <v>0</v>
      </c>
      <c r="O26" s="117">
        <f>N26/$H$29</f>
        <v>0</v>
      </c>
    </row>
    <row r="27" spans="1:19" s="82" customFormat="1" ht="15" customHeight="1">
      <c r="A27" s="18" t="s">
        <v>2</v>
      </c>
      <c r="B27" s="47">
        <v>0</v>
      </c>
      <c r="C27" s="47">
        <v>0.74985000000000002</v>
      </c>
      <c r="D27" s="47">
        <v>0</v>
      </c>
      <c r="E27" s="47">
        <v>4</v>
      </c>
      <c r="F27" s="24">
        <f>SUM(B27:E27)</f>
        <v>4.7498500000000003</v>
      </c>
      <c r="G27" s="58">
        <v>4.9954999999999998</v>
      </c>
      <c r="H27" s="58">
        <v>317.55626000000001</v>
      </c>
      <c r="I27" s="118">
        <f>(H27/$H$29)*100</f>
        <v>0.87696891302594238</v>
      </c>
      <c r="J27" s="15">
        <f>IFERROR((H27/C27-1)*100,"-")</f>
        <v>42249.304527572182</v>
      </c>
      <c r="K27" s="82">
        <f>RANK(H27,$H$10:$H$28,0)</f>
        <v>9</v>
      </c>
      <c r="M27" s="82" t="s">
        <v>18</v>
      </c>
      <c r="N27" s="58">
        <f>VLOOKUP(M27,$A$10:$H$28,8,FALSE)</f>
        <v>0</v>
      </c>
      <c r="O27" s="117">
        <f>N27/$H$29</f>
        <v>0</v>
      </c>
    </row>
    <row r="28" spans="1:19" s="82" customFormat="1" ht="14.25" customHeight="1" thickBot="1">
      <c r="A28" s="20" t="s">
        <v>1</v>
      </c>
      <c r="B28" s="46">
        <v>0</v>
      </c>
      <c r="C28" s="46">
        <v>0</v>
      </c>
      <c r="D28" s="46">
        <v>19.223749999999999</v>
      </c>
      <c r="E28" s="46">
        <v>0</v>
      </c>
      <c r="F28" s="23">
        <f>SUM(B28:E28)</f>
        <v>19.223749999999999</v>
      </c>
      <c r="G28" s="45">
        <v>0.34</v>
      </c>
      <c r="H28" s="45">
        <v>451.1</v>
      </c>
      <c r="I28" s="45">
        <f>(H28/$H$29)*100</f>
        <v>1.2457656374527228</v>
      </c>
      <c r="J28" s="22" t="str">
        <f>IFERROR((H28/C28-1)*100,"-")</f>
        <v>-</v>
      </c>
      <c r="K28" s="82">
        <f>RANK(H28,$H$10:$H$28,0)</f>
        <v>7</v>
      </c>
      <c r="M28" s="82" t="s">
        <v>15</v>
      </c>
      <c r="N28" s="58">
        <f>VLOOKUP(M28,$A$10:$H$28,8,FALSE)</f>
        <v>0</v>
      </c>
      <c r="O28" s="117">
        <f>N28/$H$29</f>
        <v>0</v>
      </c>
    </row>
    <row r="29" spans="1:19" s="82" customFormat="1" ht="15" customHeight="1" thickBot="1">
      <c r="A29" s="116" t="s">
        <v>0</v>
      </c>
      <c r="B29" s="7">
        <f>SUM(B10:B28)</f>
        <v>37413.417262970877</v>
      </c>
      <c r="C29" s="7">
        <f>SUM(C10:C28)</f>
        <v>36030.537280614997</v>
      </c>
      <c r="D29" s="7">
        <f>SUM(D10:D28)</f>
        <v>18330.4552827111</v>
      </c>
      <c r="E29" s="7">
        <f>SUM(E10:E28)</f>
        <v>95185.608679181038</v>
      </c>
      <c r="F29" s="7">
        <f>SUM(F10:F28)</f>
        <v>186960.01850547804</v>
      </c>
      <c r="G29" s="7">
        <f>SUM(G10:G28)</f>
        <v>21816.072331965668</v>
      </c>
      <c r="H29" s="7">
        <f>SUM(H10:H28)</f>
        <v>36210.663261059759</v>
      </c>
      <c r="I29" s="7">
        <f>SUM(I10:I28)</f>
        <v>100</v>
      </c>
      <c r="J29" s="6">
        <f>IFERROR((H29/C29-1)*100,"-")</f>
        <v>0.49992587965561608</v>
      </c>
      <c r="M29" s="95"/>
    </row>
    <row r="30" spans="1:19">
      <c r="A30" s="72"/>
      <c r="B30" s="79"/>
      <c r="C30" s="78"/>
      <c r="D30" s="77"/>
      <c r="E30" s="77"/>
      <c r="F30" s="77"/>
      <c r="G30" s="76"/>
      <c r="H30" s="76"/>
      <c r="I30" s="75"/>
      <c r="J30" s="74"/>
    </row>
    <row r="31" spans="1:19">
      <c r="A31" s="115" t="s">
        <v>44</v>
      </c>
      <c r="B31" s="79"/>
      <c r="C31" s="78"/>
      <c r="D31" s="77"/>
      <c r="E31" s="77"/>
      <c r="F31" s="77"/>
      <c r="G31" s="76"/>
      <c r="H31" s="76"/>
      <c r="I31" s="75"/>
      <c r="J31" s="74"/>
    </row>
    <row r="32" spans="1:19">
      <c r="A32" s="115" t="s">
        <v>43</v>
      </c>
      <c r="B32" s="79"/>
      <c r="C32" s="78"/>
      <c r="D32" s="77"/>
      <c r="E32" s="77"/>
      <c r="F32" s="77"/>
      <c r="G32" s="76"/>
      <c r="H32" s="76"/>
      <c r="I32" s="75"/>
      <c r="J32" s="74"/>
    </row>
    <row r="33" spans="1:20">
      <c r="A33" s="115" t="s">
        <v>42</v>
      </c>
      <c r="B33" s="79"/>
      <c r="C33" s="78"/>
      <c r="D33" s="77"/>
      <c r="E33" s="77"/>
      <c r="F33" s="77"/>
      <c r="G33" s="76"/>
      <c r="H33" s="76"/>
      <c r="I33" s="75"/>
      <c r="J33" s="74"/>
    </row>
    <row r="34" spans="1:20">
      <c r="A34" s="114" t="s">
        <v>41</v>
      </c>
      <c r="B34" s="79"/>
      <c r="C34" s="78"/>
      <c r="D34" s="77"/>
      <c r="E34" s="77"/>
      <c r="F34" s="77"/>
      <c r="G34" s="76"/>
      <c r="H34" s="76"/>
      <c r="I34" s="75"/>
      <c r="J34" s="74"/>
    </row>
    <row r="35" spans="1:20" ht="13.5" thickBot="1">
      <c r="A35" s="72"/>
      <c r="B35" s="79"/>
      <c r="C35" s="78"/>
      <c r="D35" s="77"/>
      <c r="E35" s="77"/>
      <c r="F35" s="77"/>
      <c r="G35" s="76"/>
      <c r="H35" s="76"/>
      <c r="I35" s="75"/>
      <c r="J35" s="74"/>
    </row>
    <row r="36" spans="1:20">
      <c r="A36" s="113"/>
      <c r="B36" s="68" t="s">
        <v>32</v>
      </c>
      <c r="C36" s="112"/>
      <c r="D36" s="111" t="s">
        <v>40</v>
      </c>
      <c r="E36" s="110" t="s">
        <v>39</v>
      </c>
      <c r="F36" s="109"/>
      <c r="G36" s="109"/>
      <c r="H36" s="109"/>
      <c r="I36" s="109"/>
      <c r="J36" s="109"/>
      <c r="M36" s="108"/>
    </row>
    <row r="37" spans="1:20" ht="14.25">
      <c r="A37" s="107" t="s">
        <v>38</v>
      </c>
      <c r="B37" s="106" t="s">
        <v>24</v>
      </c>
      <c r="C37" s="106" t="s">
        <v>23</v>
      </c>
      <c r="D37" s="105"/>
      <c r="E37" s="104"/>
      <c r="F37" s="70"/>
      <c r="G37" s="70"/>
      <c r="H37" s="70"/>
      <c r="I37" s="71"/>
      <c r="J37" s="70"/>
    </row>
    <row r="38" spans="1:20" s="98" customFormat="1" ht="12" customHeight="1" thickBot="1">
      <c r="A38" s="103"/>
      <c r="B38" s="102"/>
      <c r="C38" s="102"/>
      <c r="D38" s="101"/>
      <c r="E38" s="100"/>
      <c r="F38" s="96"/>
      <c r="G38" s="96"/>
      <c r="H38" s="96"/>
      <c r="I38" s="96"/>
      <c r="J38" s="96"/>
      <c r="K38" s="82"/>
      <c r="L38" s="82"/>
      <c r="M38" s="95" t="s">
        <v>0</v>
      </c>
      <c r="N38" s="99">
        <f>SUM(N40:N58)</f>
        <v>58026.73559302542</v>
      </c>
      <c r="O38" s="83">
        <f>SUM(O40:O58)</f>
        <v>0.99999999999999989</v>
      </c>
      <c r="P38" s="82"/>
      <c r="Q38" s="82"/>
      <c r="R38" s="82"/>
      <c r="S38" s="82"/>
      <c r="T38" s="82"/>
    </row>
    <row r="39" spans="1:20" s="94" customFormat="1">
      <c r="A39" s="97"/>
      <c r="B39" s="27"/>
      <c r="C39" s="29"/>
      <c r="D39" s="28"/>
      <c r="E39" s="27"/>
      <c r="F39" s="96"/>
      <c r="G39" s="96"/>
      <c r="H39" s="96"/>
      <c r="I39" s="96"/>
      <c r="J39" s="96"/>
      <c r="K39" s="82"/>
      <c r="L39" s="82"/>
      <c r="M39" s="95"/>
      <c r="N39" s="82"/>
      <c r="O39" s="82"/>
      <c r="P39" s="82"/>
      <c r="Q39" s="82"/>
      <c r="R39" s="82"/>
      <c r="S39" s="82"/>
      <c r="T39" s="82"/>
    </row>
    <row r="40" spans="1:20" ht="12" customHeight="1">
      <c r="A40" s="20" t="s">
        <v>19</v>
      </c>
      <c r="B40" s="46">
        <f>SUM(B10:C10)</f>
        <v>184.3</v>
      </c>
      <c r="C40" s="45">
        <f>SUM(G10:H10)</f>
        <v>5146.3170143999996</v>
      </c>
      <c r="D40" s="55">
        <f>(C40/$C$59)*100</f>
        <v>8.8688721876309824</v>
      </c>
      <c r="E40" s="19">
        <f>IFERROR((C40/B40-1)*100,"-")</f>
        <v>2692.358662181226</v>
      </c>
      <c r="F40" s="91"/>
      <c r="G40" s="91"/>
      <c r="H40" s="91"/>
      <c r="I40" s="90"/>
      <c r="J40" s="87"/>
      <c r="K40" s="82">
        <f>RANK(C40,$C$40:$C$58,0)</f>
        <v>2</v>
      </c>
      <c r="L40" s="82"/>
      <c r="M40" s="20" t="s">
        <v>17</v>
      </c>
      <c r="N40" s="45">
        <f>VLOOKUP(M40,$A$40:$C$58,3,FALSE)</f>
        <v>30923.940746090357</v>
      </c>
      <c r="O40" s="83">
        <f>N40/$C$59</f>
        <v>0.53292573552607858</v>
      </c>
      <c r="P40" s="82"/>
      <c r="Q40" s="93" t="str">
        <f>M40</f>
        <v>C. Manufacturing</v>
      </c>
      <c r="R40" s="45">
        <f>N40</f>
        <v>30923.940746090357</v>
      </c>
      <c r="S40" s="83">
        <f>R40/$N$38</f>
        <v>0.53292573552607858</v>
      </c>
      <c r="T40" s="82"/>
    </row>
    <row r="41" spans="1:20" ht="12" customHeight="1">
      <c r="A41" s="26" t="s">
        <v>18</v>
      </c>
      <c r="B41" s="65">
        <f>SUM(B11:C11)</f>
        <v>0</v>
      </c>
      <c r="C41" s="64">
        <f>SUM(G11:H11)</f>
        <v>0</v>
      </c>
      <c r="D41" s="63">
        <f>(C41/$C$59)*100</f>
        <v>0</v>
      </c>
      <c r="E41" s="25" t="str">
        <f>IFERROR((C41/B41-1)*100,"-")</f>
        <v>-</v>
      </c>
      <c r="F41" s="91"/>
      <c r="G41" s="91"/>
      <c r="H41" s="91"/>
      <c r="I41" s="90"/>
      <c r="J41" s="87"/>
      <c r="K41" s="82">
        <f>RANK(C41,$C$40:$C$58,0)</f>
        <v>15</v>
      </c>
      <c r="L41" s="82"/>
      <c r="M41" s="18" t="s">
        <v>19</v>
      </c>
      <c r="N41" s="45">
        <f>VLOOKUP(M41,$A$40:$C$58,3,FALSE)</f>
        <v>5146.3170143999996</v>
      </c>
      <c r="O41" s="83">
        <f>N41/$C$59</f>
        <v>8.8688721876309828E-2</v>
      </c>
      <c r="P41" s="82"/>
      <c r="Q41" s="20" t="str">
        <f>M41</f>
        <v>A. Agriculture, forestry and fishing</v>
      </c>
      <c r="R41" s="45">
        <f>N41</f>
        <v>5146.3170143999996</v>
      </c>
      <c r="S41" s="83">
        <f>R41/$N$38</f>
        <v>8.8688721876309828E-2</v>
      </c>
      <c r="T41" s="82"/>
    </row>
    <row r="42" spans="1:20" ht="12" customHeight="1">
      <c r="A42" s="20" t="s">
        <v>17</v>
      </c>
      <c r="B42" s="46">
        <f>SUM(B12:C12)</f>
        <v>46267.332102668166</v>
      </c>
      <c r="C42" s="45">
        <f>SUM(G12:H12)</f>
        <v>30923.940746090357</v>
      </c>
      <c r="D42" s="55">
        <f>(C42/$C$59)*100</f>
        <v>53.292573552607855</v>
      </c>
      <c r="E42" s="19">
        <f>IFERROR((C42/B42-1)*100,"-")</f>
        <v>-33.162472654637853</v>
      </c>
      <c r="F42" s="91"/>
      <c r="G42" s="91"/>
      <c r="H42" s="91"/>
      <c r="I42" s="90"/>
      <c r="J42" s="87"/>
      <c r="K42" s="82">
        <f>RANK(C42,$C$40:$C$58,0)</f>
        <v>1</v>
      </c>
      <c r="L42" s="82"/>
      <c r="M42" s="18" t="s">
        <v>6</v>
      </c>
      <c r="N42" s="45">
        <f>VLOOKUP(M42,$A$40:$C$58,3,FALSE)</f>
        <v>5046.6189695207959</v>
      </c>
      <c r="O42" s="83">
        <f>N42/$C$59</f>
        <v>8.6970582059201329E-2</v>
      </c>
      <c r="P42" s="82"/>
      <c r="Q42" s="20" t="str">
        <f>M42</f>
        <v>N. Administrative and support service activities</v>
      </c>
      <c r="R42" s="45">
        <f>N42</f>
        <v>5046.6189695207959</v>
      </c>
      <c r="S42" s="83">
        <f>R42/$N$38</f>
        <v>8.6970582059201329E-2</v>
      </c>
      <c r="T42" s="82"/>
    </row>
    <row r="43" spans="1:20" ht="15" customHeight="1">
      <c r="A43" s="18" t="s">
        <v>16</v>
      </c>
      <c r="B43" s="47">
        <f>SUM(B13:C13)</f>
        <v>2351.2513883800002</v>
      </c>
      <c r="C43" s="58">
        <f>SUM(G13:H13)</f>
        <v>710.37942163118191</v>
      </c>
      <c r="D43" s="63">
        <f>(C43/$C$59)*100</f>
        <v>1.2242277880552817</v>
      </c>
      <c r="E43" s="15">
        <f>IFERROR((C43/B43-1)*100,"-")</f>
        <v>-69.787176941525189</v>
      </c>
      <c r="F43" s="92"/>
      <c r="G43" s="91"/>
      <c r="H43" s="91"/>
      <c r="I43" s="90"/>
      <c r="J43" s="87"/>
      <c r="K43" s="82">
        <f>RANK(C43,$C$40:$C$58,0)</f>
        <v>10</v>
      </c>
      <c r="L43" s="82"/>
      <c r="M43" s="20" t="s">
        <v>11</v>
      </c>
      <c r="N43" s="45">
        <f>VLOOKUP(M43,$A$40:$C$58,3,FALSE)</f>
        <v>4455.5774499999998</v>
      </c>
      <c r="O43" s="83">
        <f>N43/$C$59</f>
        <v>7.6784906206847553E-2</v>
      </c>
      <c r="P43" s="82"/>
      <c r="Q43" s="20" t="str">
        <f>M43</f>
        <v>I. Accommodation and food service activities</v>
      </c>
      <c r="R43" s="45">
        <f>N43</f>
        <v>4455.5774499999998</v>
      </c>
      <c r="S43" s="83">
        <f>R43/$N$38</f>
        <v>7.6784906206847553E-2</v>
      </c>
      <c r="T43" s="82"/>
    </row>
    <row r="44" spans="1:20" ht="27.95" customHeight="1">
      <c r="A44" s="20" t="s">
        <v>15</v>
      </c>
      <c r="B44" s="60">
        <f>SUM(B14:C14)</f>
        <v>10.248795007790001</v>
      </c>
      <c r="C44" s="60">
        <f>SUM(G14:H14)</f>
        <v>0</v>
      </c>
      <c r="D44" s="55">
        <f>(C44/$C$59)*100</f>
        <v>0</v>
      </c>
      <c r="E44" s="22">
        <v>0</v>
      </c>
      <c r="F44" s="80"/>
      <c r="J44" s="87"/>
      <c r="K44" s="82">
        <f>RANK(C44,$C$40:$C$58,0)</f>
        <v>15</v>
      </c>
      <c r="L44" s="82"/>
      <c r="M44" s="18" t="s">
        <v>8</v>
      </c>
      <c r="N44" s="45">
        <f>VLOOKUP(M44,$A$40:$C$58,3,FALSE)</f>
        <v>4393.4895082000003</v>
      </c>
      <c r="O44" s="83">
        <f>N44/$C$59</f>
        <v>7.5714917671985668E-2</v>
      </c>
      <c r="P44" s="82"/>
      <c r="Q44" s="20" t="str">
        <f>M44</f>
        <v>L. Real estate activities</v>
      </c>
      <c r="R44" s="45">
        <f>N44</f>
        <v>4393.4895082000003</v>
      </c>
      <c r="S44" s="83">
        <f>R44/$N$38</f>
        <v>7.5714917671985668E-2</v>
      </c>
      <c r="T44" s="82"/>
    </row>
    <row r="45" spans="1:20" ht="12" customHeight="1">
      <c r="A45" s="18" t="s">
        <v>14</v>
      </c>
      <c r="B45" s="47">
        <f>SUM(B15:C15)</f>
        <v>108.33250000000001</v>
      </c>
      <c r="C45" s="58">
        <f>SUM(G15:H15)</f>
        <v>2610.3999999999996</v>
      </c>
      <c r="D45" s="63">
        <f>(C45/$C$59)*100</f>
        <v>4.4986159798962726</v>
      </c>
      <c r="E45" s="15">
        <f>IFERROR((C45/B45-1)*100,"-")</f>
        <v>2309.6185355271959</v>
      </c>
      <c r="F45" s="80"/>
      <c r="J45" s="87"/>
      <c r="K45" s="82">
        <f>RANK(C45,$C$40:$C$58,0)</f>
        <v>6</v>
      </c>
      <c r="L45" s="82"/>
      <c r="M45" s="18" t="s">
        <v>14</v>
      </c>
      <c r="N45" s="45">
        <f>VLOOKUP(M45,$A$40:$C$58,3,FALSE)</f>
        <v>2610.3999999999996</v>
      </c>
      <c r="O45" s="83">
        <f>N45/$C$59</f>
        <v>4.4986159798962727E-2</v>
      </c>
      <c r="P45" s="82"/>
      <c r="Q45" s="20" t="str">
        <f>M45</f>
        <v>F. Construction</v>
      </c>
      <c r="R45" s="45">
        <f>N45</f>
        <v>2610.3999999999996</v>
      </c>
      <c r="S45" s="83">
        <f>R45/$N$38</f>
        <v>4.4986159798962727E-2</v>
      </c>
      <c r="T45" s="82"/>
    </row>
    <row r="46" spans="1:20" ht="27.95" customHeight="1">
      <c r="A46" s="20" t="s">
        <v>13</v>
      </c>
      <c r="B46" s="46">
        <f>SUM(B16:C16)</f>
        <v>381.90810471463999</v>
      </c>
      <c r="C46" s="45">
        <f>SUM(G16:H16)</f>
        <v>307.84821549999998</v>
      </c>
      <c r="D46" s="55">
        <f>(C46/$C$59)*100</f>
        <v>0.5305282338457139</v>
      </c>
      <c r="E46" s="19">
        <f>IFERROR((C46/B46-1)*100,"-")</f>
        <v>-19.392070579381194</v>
      </c>
      <c r="F46" s="80"/>
      <c r="J46" s="87"/>
      <c r="K46" s="82">
        <f>RANK(C46,$C$40:$C$58,0)</f>
        <v>13</v>
      </c>
      <c r="L46" s="82"/>
      <c r="M46" s="18" t="s">
        <v>7</v>
      </c>
      <c r="N46" s="45">
        <f>VLOOKUP(M46,$A$40:$C$58,3,FALSE)</f>
        <v>1418.6556532537361</v>
      </c>
      <c r="O46" s="83">
        <f>N46/$C$59</f>
        <v>2.4448310571933203E-2</v>
      </c>
      <c r="P46" s="82"/>
      <c r="Q46" s="89" t="s">
        <v>37</v>
      </c>
      <c r="R46" s="88">
        <f>SUM(N46:N58)</f>
        <v>5450.3919048142679</v>
      </c>
      <c r="S46" s="83">
        <f>R46/$N$38</f>
        <v>9.3928976860614286E-2</v>
      </c>
      <c r="T46" s="82"/>
    </row>
    <row r="47" spans="1:20" ht="12" customHeight="1">
      <c r="A47" s="18" t="s">
        <v>12</v>
      </c>
      <c r="B47" s="47">
        <f>SUM(B17:C17)</f>
        <v>1563.8586622999997</v>
      </c>
      <c r="C47" s="58">
        <f>SUM(G17:H17)</f>
        <v>977.98915325000007</v>
      </c>
      <c r="D47" s="63">
        <f>(C47/$C$59)*100</f>
        <v>1.6854112905974852</v>
      </c>
      <c r="E47" s="15">
        <f>IFERROR((C47/B47-1)*100,"-")</f>
        <v>-37.463072793825823</v>
      </c>
      <c r="F47" s="80"/>
      <c r="J47" s="87"/>
      <c r="K47" s="82">
        <f>RANK(C47,$C$40:$C$58,0)</f>
        <v>9</v>
      </c>
      <c r="L47" s="82"/>
      <c r="M47" s="20" t="s">
        <v>10</v>
      </c>
      <c r="N47" s="45">
        <f>VLOOKUP(M47,$A$40:$C$58,3,FALSE)</f>
        <v>1139.5795024069496</v>
      </c>
      <c r="O47" s="83">
        <f>N47/$C$59</f>
        <v>1.9638869751341353E-2</v>
      </c>
      <c r="P47" s="82"/>
      <c r="Q47" s="82" t="s">
        <v>0</v>
      </c>
      <c r="R47" s="88">
        <f>SUM(R40:R46)</f>
        <v>58026.73559302542</v>
      </c>
      <c r="S47" s="83"/>
      <c r="T47" s="82"/>
    </row>
    <row r="48" spans="1:20" ht="12" customHeight="1">
      <c r="A48" s="20" t="s">
        <v>11</v>
      </c>
      <c r="B48" s="46">
        <f>SUM(B18:C18)</f>
        <v>5465.0358500000002</v>
      </c>
      <c r="C48" s="45">
        <f>SUM(G18:H18)</f>
        <v>4455.5774499999998</v>
      </c>
      <c r="D48" s="55">
        <f>(C48/$C$59)*100</f>
        <v>7.6784906206847552</v>
      </c>
      <c r="E48" s="19">
        <f>IFERROR((C48/B48-1)*100,"-")</f>
        <v>-18.471212773471567</v>
      </c>
      <c r="F48" s="80"/>
      <c r="J48" s="87"/>
      <c r="K48" s="82">
        <f>RANK(C48,$C$40:$C$58,0)</f>
        <v>4</v>
      </c>
      <c r="L48" s="82"/>
      <c r="M48" s="20" t="s">
        <v>12</v>
      </c>
      <c r="N48" s="45">
        <f>VLOOKUP(M48,$A$40:$C$58,3,FALSE)</f>
        <v>977.98915325000007</v>
      </c>
      <c r="O48" s="83">
        <f>N48/$C$59</f>
        <v>1.6854112905974852E-2</v>
      </c>
      <c r="P48" s="82"/>
      <c r="Q48" s="82"/>
      <c r="R48" s="82"/>
      <c r="S48" s="82"/>
      <c r="T48" s="82"/>
    </row>
    <row r="49" spans="1:20" ht="12" customHeight="1">
      <c r="A49" s="18" t="s">
        <v>10</v>
      </c>
      <c r="B49" s="47">
        <f>SUM(B19:C19)</f>
        <v>863.91400104100012</v>
      </c>
      <c r="C49" s="58">
        <f>SUM(G19:H19)</f>
        <v>1139.5795024069496</v>
      </c>
      <c r="D49" s="63">
        <f>(C49/$C$59)*100</f>
        <v>1.9638869751341352</v>
      </c>
      <c r="E49" s="15">
        <f>IFERROR((C49/B49-1)*100,"-")</f>
        <v>31.908905404215893</v>
      </c>
      <c r="F49" s="80"/>
      <c r="J49" s="87"/>
      <c r="K49" s="82">
        <f>RANK(C49,$C$40:$C$58,0)</f>
        <v>8</v>
      </c>
      <c r="L49" s="82"/>
      <c r="M49" s="18" t="s">
        <v>16</v>
      </c>
      <c r="N49" s="45">
        <f>VLOOKUP(M49,$A$40:$C$58,3,FALSE)</f>
        <v>710.37942163118191</v>
      </c>
      <c r="O49" s="83">
        <f>N49/$C$59</f>
        <v>1.2242277880552816E-2</v>
      </c>
      <c r="P49" s="82"/>
      <c r="Q49" s="82"/>
      <c r="R49" s="82"/>
      <c r="S49" s="82"/>
      <c r="T49" s="82"/>
    </row>
    <row r="50" spans="1:20" ht="12" customHeight="1">
      <c r="A50" s="20" t="s">
        <v>9</v>
      </c>
      <c r="B50" s="46">
        <f>SUM(B20:C20)</f>
        <v>20.134270909999998</v>
      </c>
      <c r="C50" s="45">
        <f>SUM(G20:H20)</f>
        <v>121.94819877239999</v>
      </c>
      <c r="D50" s="55">
        <f>(C50/$C$59)*100</f>
        <v>0.21015864071295037</v>
      </c>
      <c r="E50" s="19">
        <f>IFERROR((C50/B50-1)*100,"-")</f>
        <v>505.6747687438363</v>
      </c>
      <c r="F50" s="80"/>
      <c r="J50" s="87"/>
      <c r="K50" s="82">
        <f>RANK(C50,$C$40:$C$58,0)</f>
        <v>14</v>
      </c>
      <c r="L50" s="82"/>
      <c r="M50" s="20" t="s">
        <v>1</v>
      </c>
      <c r="N50" s="45">
        <f>VLOOKUP(M50,$A$40:$C$58,3,FALSE)</f>
        <v>451.44</v>
      </c>
      <c r="O50" s="83">
        <f>N50/$C$59</f>
        <v>7.7798620823029936E-3</v>
      </c>
      <c r="P50" s="82"/>
      <c r="Q50" s="82"/>
      <c r="R50" s="82"/>
      <c r="S50" s="82"/>
      <c r="T50" s="82"/>
    </row>
    <row r="51" spans="1:20" ht="12" customHeight="1">
      <c r="A51" s="18" t="s">
        <v>8</v>
      </c>
      <c r="B51" s="47">
        <f>SUM(B21:C21)</f>
        <v>9022.6626416149993</v>
      </c>
      <c r="C51" s="58">
        <f>SUM(G21:H21)</f>
        <v>4393.4895082000003</v>
      </c>
      <c r="D51" s="63">
        <f>(C51/$C$59)*100</f>
        <v>7.5714917671985669</v>
      </c>
      <c r="E51" s="15">
        <f>IFERROR((C51/B51-1)*100,"-")</f>
        <v>-51.306064709368393</v>
      </c>
      <c r="F51" s="80"/>
      <c r="J51" s="87"/>
      <c r="K51" s="82">
        <f>RANK(C51,$C$40:$C$58,0)</f>
        <v>5</v>
      </c>
      <c r="L51" s="82"/>
      <c r="M51" s="20" t="s">
        <v>2</v>
      </c>
      <c r="N51" s="45">
        <f>VLOOKUP(M51,$A$40:$C$58,3,FALSE)</f>
        <v>322.55176</v>
      </c>
      <c r="O51" s="83">
        <f>N51/$C$59</f>
        <v>5.558674922922416E-3</v>
      </c>
      <c r="P51" s="82"/>
      <c r="Q51" s="82"/>
      <c r="R51" s="82"/>
      <c r="S51" s="82"/>
      <c r="T51" s="82"/>
    </row>
    <row r="52" spans="1:20" ht="12" customHeight="1">
      <c r="A52" s="20" t="s">
        <v>7</v>
      </c>
      <c r="B52" s="46">
        <f>SUM(B22:C22)</f>
        <v>32.546092199999997</v>
      </c>
      <c r="C52" s="45">
        <f>SUM(G22:H22)</f>
        <v>1418.6556532537361</v>
      </c>
      <c r="D52" s="55">
        <f>(C52/$C$59)*100</f>
        <v>2.4448310571933205</v>
      </c>
      <c r="E52" s="19">
        <f>IFERROR((C52/B52-1)*100,"-")</f>
        <v>4258.9124142336705</v>
      </c>
      <c r="F52" s="80"/>
      <c r="J52" s="87"/>
      <c r="K52" s="82">
        <f>RANK(C52,$C$40:$C$58,0)</f>
        <v>7</v>
      </c>
      <c r="L52" s="82"/>
      <c r="M52" s="20" t="s">
        <v>13</v>
      </c>
      <c r="N52" s="45">
        <f>VLOOKUP(M52,$A$40:$C$58,3,FALSE)</f>
        <v>307.84821549999998</v>
      </c>
      <c r="O52" s="83">
        <f>N52/$C$59</f>
        <v>5.3052823384571388E-3</v>
      </c>
      <c r="P52" s="82"/>
      <c r="Q52" s="82"/>
      <c r="R52" s="82"/>
      <c r="S52" s="82"/>
      <c r="T52" s="82"/>
    </row>
    <row r="53" spans="1:20" ht="12" customHeight="1">
      <c r="A53" s="18" t="s">
        <v>6</v>
      </c>
      <c r="B53" s="47">
        <f>SUM(B23:C23)</f>
        <v>7120.0698723492796</v>
      </c>
      <c r="C53" s="58">
        <f>SUM(G23:H23)</f>
        <v>5046.6189695207959</v>
      </c>
      <c r="D53" s="63">
        <f>(C53/$C$59)*100</f>
        <v>8.6970582059201327</v>
      </c>
      <c r="E53" s="15">
        <f>IFERROR((C53/B53-1)*100,"-")</f>
        <v>-29.121215662232615</v>
      </c>
      <c r="K53" s="82">
        <f>RANK(C53,$C$40:$C$58,0)</f>
        <v>3</v>
      </c>
      <c r="L53" s="82"/>
      <c r="M53" s="20" t="s">
        <v>9</v>
      </c>
      <c r="N53" s="45">
        <f>VLOOKUP(M53,$A$40:$C$58,3,FALSE)</f>
        <v>121.94819877239999</v>
      </c>
      <c r="O53" s="83">
        <f>N53/$C$59</f>
        <v>2.1015864071295036E-3</v>
      </c>
      <c r="P53" s="82"/>
      <c r="Q53" s="82"/>
      <c r="R53" s="82"/>
      <c r="S53" s="82"/>
      <c r="T53" s="82"/>
    </row>
    <row r="54" spans="1:20" ht="12" customHeight="1">
      <c r="A54" s="20" t="s">
        <v>5</v>
      </c>
      <c r="B54" s="46">
        <f>SUM(B24:C24)</f>
        <v>47.213499999999996</v>
      </c>
      <c r="C54" s="45">
        <f>SUM(G24:H24)</f>
        <v>0</v>
      </c>
      <c r="D54" s="22">
        <f>(C54/$C$59)*100</f>
        <v>0</v>
      </c>
      <c r="E54" s="22">
        <v>0</v>
      </c>
      <c r="K54" s="82">
        <f>RANK(C54,$C$40:$C$58,0)</f>
        <v>15</v>
      </c>
      <c r="L54" s="82"/>
      <c r="M54" s="18" t="s">
        <v>5</v>
      </c>
      <c r="N54" s="45">
        <f>VLOOKUP(M54,$A$40:$C$58,3,FALSE)</f>
        <v>0</v>
      </c>
      <c r="O54" s="83">
        <f>N54/$C$59</f>
        <v>0</v>
      </c>
      <c r="P54" s="82"/>
      <c r="Q54" s="82"/>
      <c r="R54" s="82"/>
      <c r="S54" s="82"/>
      <c r="T54" s="82"/>
    </row>
    <row r="55" spans="1:20" ht="12" customHeight="1">
      <c r="A55" s="18" t="s">
        <v>4</v>
      </c>
      <c r="B55" s="47">
        <f>SUM(B25:C25)</f>
        <v>2.7446324000000004</v>
      </c>
      <c r="C55" s="58">
        <f>SUM(G25:H25)</f>
        <v>0</v>
      </c>
      <c r="D55" s="86">
        <f>(C55/$C$59)*100</f>
        <v>0</v>
      </c>
      <c r="E55" s="25">
        <v>0</v>
      </c>
      <c r="K55" s="82">
        <f>RANK(C55,$C$40:$C$58,0)</f>
        <v>15</v>
      </c>
      <c r="L55" s="82"/>
      <c r="M55" s="20" t="s">
        <v>4</v>
      </c>
      <c r="N55" s="45">
        <f>VLOOKUP(M55,$A$40:$C$58,3,FALSE)</f>
        <v>0</v>
      </c>
      <c r="O55" s="83">
        <f>N55/$C$59</f>
        <v>0</v>
      </c>
      <c r="P55" s="82"/>
      <c r="Q55" s="82"/>
      <c r="R55" s="82"/>
      <c r="S55" s="82"/>
      <c r="T55" s="82"/>
    </row>
    <row r="56" spans="1:20" ht="12" customHeight="1">
      <c r="A56" s="20" t="s">
        <v>3</v>
      </c>
      <c r="B56" s="46">
        <f>SUM(B26:C26)</f>
        <v>1.6522800000000002</v>
      </c>
      <c r="C56" s="45">
        <f>SUM(G26:H26)</f>
        <v>0</v>
      </c>
      <c r="D56" s="44">
        <f>(C56/$C$59)*100</f>
        <v>0</v>
      </c>
      <c r="E56" s="22">
        <v>0</v>
      </c>
      <c r="K56" s="82">
        <f>RANK(C56,$C$40:$C$58,0)</f>
        <v>15</v>
      </c>
      <c r="L56" s="82"/>
      <c r="M56" s="18" t="s">
        <v>3</v>
      </c>
      <c r="N56" s="45">
        <f>VLOOKUP(M56,$A$40:$C$58,3,FALSE)</f>
        <v>0</v>
      </c>
      <c r="O56" s="83">
        <f>N56/$C$59</f>
        <v>0</v>
      </c>
      <c r="P56" s="82"/>
      <c r="Q56" s="82"/>
      <c r="R56" s="82"/>
      <c r="S56" s="82"/>
      <c r="T56" s="82"/>
    </row>
    <row r="57" spans="1:20" ht="12" customHeight="1" thickBot="1">
      <c r="A57" s="18" t="s">
        <v>2</v>
      </c>
      <c r="B57" s="47">
        <f>SUM(B27:C27)</f>
        <v>0.74985000000000002</v>
      </c>
      <c r="C57" s="58">
        <f>SUM(G27:H27)</f>
        <v>322.55176</v>
      </c>
      <c r="D57" s="85">
        <f>(C57/$C$59)*100</f>
        <v>0.55586749229224164</v>
      </c>
      <c r="E57" s="15">
        <f>IFERROR((C57/B57-1)*100,"-")</f>
        <v>42915.50443422018</v>
      </c>
      <c r="K57" s="82">
        <f>RANK(C57,$C$40:$C$58,0)</f>
        <v>12</v>
      </c>
      <c r="L57" s="82"/>
      <c r="M57" s="14" t="s">
        <v>15</v>
      </c>
      <c r="N57" s="45">
        <f>VLOOKUP(M57,$A$40:$C$58,3,FALSE)</f>
        <v>0</v>
      </c>
      <c r="O57" s="83">
        <f>N57/$C$59</f>
        <v>0</v>
      </c>
      <c r="P57" s="82"/>
      <c r="Q57" s="82"/>
      <c r="R57" s="82"/>
      <c r="S57" s="82"/>
      <c r="T57" s="82"/>
    </row>
    <row r="58" spans="1:20" ht="12" customHeight="1" thickBot="1">
      <c r="A58" s="14" t="s">
        <v>1</v>
      </c>
      <c r="B58" s="46">
        <f>SUM(B28:C28)</f>
        <v>0</v>
      </c>
      <c r="C58" s="45">
        <f>SUM(G28:H28)</f>
        <v>451.44</v>
      </c>
      <c r="D58" s="84">
        <f>(C58/$C$59)*100</f>
        <v>0.7779862082302994</v>
      </c>
      <c r="E58" s="22" t="str">
        <f>IFERROR((C58/B58-1)*100,"-")</f>
        <v>-</v>
      </c>
      <c r="K58" s="82">
        <f>RANK(C58,$C$40:$C$58,0)</f>
        <v>11</v>
      </c>
      <c r="L58" s="82"/>
      <c r="M58" s="26" t="s">
        <v>18</v>
      </c>
      <c r="N58" s="45">
        <f>VLOOKUP(M58,$A$40:$C$58,3,FALSE)</f>
        <v>0</v>
      </c>
      <c r="O58" s="83">
        <f>N58/$C$59</f>
        <v>0</v>
      </c>
      <c r="P58" s="82"/>
      <c r="Q58" s="82"/>
      <c r="R58" s="82"/>
      <c r="S58" s="82"/>
      <c r="T58" s="82"/>
    </row>
    <row r="59" spans="1:20" ht="13.5" thickBot="1">
      <c r="A59" s="81" t="s">
        <v>0</v>
      </c>
      <c r="B59" s="7">
        <f>SUM(B40:B58)</f>
        <v>73443.954543585874</v>
      </c>
      <c r="C59" s="7">
        <f>SUM(C40:C58)</f>
        <v>58026.73559302542</v>
      </c>
      <c r="D59" s="7">
        <f>SUM(D40:D58)</f>
        <v>99.999999999999986</v>
      </c>
      <c r="E59" s="6">
        <f>IFERROR((C59/B59-1)*100,"-")</f>
        <v>-20.991814842174637</v>
      </c>
    </row>
    <row r="60" spans="1:20" ht="12.75" customHeight="1">
      <c r="B60" s="80"/>
      <c r="E60" s="80"/>
    </row>
    <row r="61" spans="1:20" ht="12.75" customHeight="1">
      <c r="A61" s="72" t="s">
        <v>36</v>
      </c>
      <c r="B61" s="79"/>
      <c r="C61" s="78"/>
      <c r="D61" s="77"/>
      <c r="E61" s="77"/>
      <c r="F61" s="77"/>
      <c r="G61" s="76"/>
      <c r="H61" s="76"/>
      <c r="I61" s="75"/>
      <c r="J61" s="74"/>
    </row>
    <row r="62" spans="1:20">
      <c r="A62" s="73" t="s">
        <v>35</v>
      </c>
      <c r="B62" s="73"/>
      <c r="C62" s="73"/>
      <c r="D62" s="73"/>
      <c r="E62" s="73"/>
      <c r="F62" s="73"/>
      <c r="G62" s="73"/>
      <c r="H62" s="73"/>
      <c r="I62" s="73"/>
      <c r="J62" s="73"/>
    </row>
    <row r="63" spans="1:20">
      <c r="A63" s="72" t="s">
        <v>34</v>
      </c>
      <c r="B63" s="70"/>
      <c r="C63" s="70"/>
      <c r="D63" s="70"/>
      <c r="E63" s="70"/>
      <c r="F63" s="70"/>
      <c r="G63" s="70"/>
      <c r="H63" s="70"/>
      <c r="I63" s="71"/>
      <c r="J63" s="70"/>
    </row>
    <row r="64" spans="1:20" ht="24.95" customHeight="1">
      <c r="A64" s="69" t="s">
        <v>33</v>
      </c>
      <c r="B64" s="69"/>
      <c r="C64" s="69"/>
      <c r="D64" s="69"/>
      <c r="E64" s="69"/>
      <c r="F64" s="69"/>
      <c r="G64" s="69"/>
      <c r="H64" s="69"/>
      <c r="I64" s="69"/>
      <c r="J64" s="69"/>
    </row>
    <row r="65" spans="1:17" ht="24.95" customHeight="1">
      <c r="A65" s="69"/>
      <c r="B65" s="69"/>
      <c r="C65" s="69"/>
      <c r="D65" s="69"/>
      <c r="E65" s="69"/>
      <c r="F65" s="69"/>
      <c r="G65" s="69"/>
      <c r="H65" s="69"/>
      <c r="I65" s="69"/>
      <c r="J65" s="69"/>
    </row>
    <row r="66" spans="1:17" ht="24.95" customHeight="1"/>
    <row r="73" spans="1:17" ht="13.5" thickBot="1"/>
    <row r="74" spans="1:17">
      <c r="M74" s="42"/>
      <c r="N74" s="68" t="s">
        <v>32</v>
      </c>
      <c r="O74" s="67"/>
      <c r="P74" s="40" t="s">
        <v>31</v>
      </c>
      <c r="Q74" s="39" t="s">
        <v>27</v>
      </c>
    </row>
    <row r="75" spans="1:17">
      <c r="M75" s="38" t="s">
        <v>20</v>
      </c>
      <c r="N75" s="66" t="s">
        <v>30</v>
      </c>
      <c r="O75" s="66" t="s">
        <v>29</v>
      </c>
      <c r="P75" s="36"/>
      <c r="Q75" s="35"/>
    </row>
    <row r="76" spans="1:17" ht="13.5" thickBot="1">
      <c r="M76" s="34"/>
      <c r="N76" s="50"/>
      <c r="O76" s="50"/>
      <c r="P76" s="32"/>
      <c r="Q76" s="31"/>
    </row>
    <row r="77" spans="1:17">
      <c r="M77" s="30"/>
      <c r="N77" s="27"/>
      <c r="O77" s="29"/>
      <c r="P77" s="28"/>
      <c r="Q77" s="27"/>
    </row>
    <row r="78" spans="1:17" ht="12.75" customHeight="1">
      <c r="M78" s="20" t="s">
        <v>19</v>
      </c>
      <c r="N78" s="46">
        <f>C10</f>
        <v>184.3</v>
      </c>
      <c r="O78" s="45">
        <f>H10</f>
        <v>5146.3170143999996</v>
      </c>
      <c r="P78" s="55">
        <f>(O78/$O$97)*100</f>
        <v>14.212158935885189</v>
      </c>
      <c r="Q78" s="54">
        <f>IF(ISERROR((O78/N78-1)*100),"-",(O78/N78-1)*100)</f>
        <v>2692.358662181226</v>
      </c>
    </row>
    <row r="79" spans="1:17" ht="12.75" customHeight="1">
      <c r="M79" s="26" t="s">
        <v>18</v>
      </c>
      <c r="N79" s="65">
        <f>C11</f>
        <v>0</v>
      </c>
      <c r="O79" s="64">
        <f>H11</f>
        <v>0</v>
      </c>
      <c r="P79" s="25">
        <f>(O79/$O$97)*100</f>
        <v>0</v>
      </c>
      <c r="Q79" s="56" t="str">
        <f>IF(ISERROR((O79/N79-1)*100),"-",(O79/N79-1)*100)</f>
        <v>-</v>
      </c>
    </row>
    <row r="80" spans="1:17" ht="12.75" customHeight="1">
      <c r="M80" s="20" t="s">
        <v>17</v>
      </c>
      <c r="N80" s="46">
        <f>C12</f>
        <v>18531.509485162391</v>
      </c>
      <c r="O80" s="45">
        <f>H12</f>
        <v>21795.135545456265</v>
      </c>
      <c r="P80" s="55">
        <f>(O80/$O$97)*100</f>
        <v>60.189826925634712</v>
      </c>
      <c r="Q80" s="54">
        <f>IF(ISERROR((O80/N80-1)*100),"-",(O80/N80-1)*100)</f>
        <v>17.611226235547406</v>
      </c>
    </row>
    <row r="81" spans="13:17" s="1" customFormat="1" ht="27.75" customHeight="1">
      <c r="M81" s="18" t="s">
        <v>16</v>
      </c>
      <c r="N81" s="47">
        <f>C13</f>
        <v>368.27058838000005</v>
      </c>
      <c r="O81" s="58">
        <f>H13</f>
        <v>372.760292866182</v>
      </c>
      <c r="P81" s="63">
        <f>(O81/$O$97)*100</f>
        <v>1.0294213342041738</v>
      </c>
      <c r="Q81" s="56">
        <f>IF(ISERROR((O81/N81-1)*100),"-",(O81/N81-1)*100)</f>
        <v>1.2191319719372373</v>
      </c>
    </row>
    <row r="82" spans="13:17" s="1" customFormat="1" ht="39.75" customHeight="1">
      <c r="M82" s="20" t="s">
        <v>15</v>
      </c>
      <c r="N82" s="60">
        <f>C14</f>
        <v>1.9008583999999997</v>
      </c>
      <c r="O82" s="60">
        <f>H14</f>
        <v>0</v>
      </c>
      <c r="P82" s="11">
        <f>(O82/$O$97)*100</f>
        <v>0</v>
      </c>
      <c r="Q82" s="59">
        <v>0</v>
      </c>
    </row>
    <row r="83" spans="13:17" s="1" customFormat="1" ht="12.75" customHeight="1">
      <c r="M83" s="18" t="s">
        <v>14</v>
      </c>
      <c r="N83" s="47">
        <f>C15</f>
        <v>106.60000000000001</v>
      </c>
      <c r="O83" s="58">
        <f>H15</f>
        <v>2610.3999999999996</v>
      </c>
      <c r="P83" s="25">
        <f>(O83/$O$97)*100</f>
        <v>7.2089262247984633</v>
      </c>
      <c r="Q83" s="56">
        <f>IF(ISERROR((O83/N83-1)*100),"-",(O83/N83-1)*100)</f>
        <v>2348.7804878048773</v>
      </c>
    </row>
    <row r="84" spans="13:17" s="1" customFormat="1" ht="38.25" customHeight="1">
      <c r="M84" s="20" t="s">
        <v>13</v>
      </c>
      <c r="N84" s="46">
        <f>C16</f>
        <v>161.44474260000001</v>
      </c>
      <c r="O84" s="45">
        <f>H16</f>
        <v>111.4211155</v>
      </c>
      <c r="P84" s="55">
        <f>(O84/$O$97)*100</f>
        <v>0.30770249828541557</v>
      </c>
      <c r="Q84" s="54">
        <f>IF(ISERROR((O84/N84-1)*100),"-",(O84/N84-1)*100)</f>
        <v>-30.984983650994412</v>
      </c>
    </row>
    <row r="85" spans="13:17" s="1" customFormat="1" ht="12.75" customHeight="1">
      <c r="M85" s="18" t="s">
        <v>12</v>
      </c>
      <c r="N85" s="47">
        <f>C17</f>
        <v>539.91481829999998</v>
      </c>
      <c r="O85" s="58">
        <f>H17</f>
        <v>69.077473249999997</v>
      </c>
      <c r="P85" s="63">
        <f>(O85/$O$97)*100</f>
        <v>0.19076555641079504</v>
      </c>
      <c r="Q85" s="56">
        <f>IF(ISERROR((O85/N85-1)*100),"-",(O85/N85-1)*100)</f>
        <v>-87.20585712622217</v>
      </c>
    </row>
    <row r="86" spans="13:17" s="1" customFormat="1" ht="26.25" customHeight="1">
      <c r="M86" s="20" t="s">
        <v>11</v>
      </c>
      <c r="N86" s="46">
        <f>C18</f>
        <v>5461.1358500000006</v>
      </c>
      <c r="O86" s="45">
        <f>H18</f>
        <v>118.46400000000001</v>
      </c>
      <c r="P86" s="55">
        <f>(O86/$O$97)*100</f>
        <v>0.32715225110884366</v>
      </c>
      <c r="Q86" s="54">
        <f>IF(ISERROR((O86/N86-1)*100),"-",(O86/N86-1)*100)</f>
        <v>-97.830780935434888</v>
      </c>
    </row>
    <row r="87" spans="13:17" s="1" customFormat="1" ht="12.75" customHeight="1">
      <c r="M87" s="18" t="s">
        <v>10</v>
      </c>
      <c r="N87" s="47">
        <f>C19</f>
        <v>552.26699309280013</v>
      </c>
      <c r="O87" s="58">
        <f>H19</f>
        <v>908.37513594069958</v>
      </c>
      <c r="P87" s="63">
        <f>(O87/$O$97)*100</f>
        <v>2.5085846381542218</v>
      </c>
      <c r="Q87" s="56">
        <f>IF(ISERROR((O87/N87-1)*100),"-",(O87/N87-1)*100)</f>
        <v>64.481156270742559</v>
      </c>
    </row>
    <row r="88" spans="13:17" s="1" customFormat="1" ht="12.75" customHeight="1">
      <c r="M88" s="20" t="s">
        <v>9</v>
      </c>
      <c r="N88" s="46">
        <f>C20</f>
        <v>10.3032325</v>
      </c>
      <c r="O88" s="45">
        <f>H20</f>
        <v>66.811412442399998</v>
      </c>
      <c r="P88" s="55">
        <f>(O88/$O$97)*100</f>
        <v>0.1845075633128424</v>
      </c>
      <c r="Q88" s="54">
        <f>IF(ISERROR((O88/N88-1)*100),"-",(O88/N88-1)*100)</f>
        <v>548.45098314922041</v>
      </c>
    </row>
    <row r="89" spans="13:17" s="1" customFormat="1" ht="12.75" customHeight="1">
      <c r="M89" s="18" t="s">
        <v>8</v>
      </c>
      <c r="N89" s="47">
        <f>C21</f>
        <v>7163.5123137</v>
      </c>
      <c r="O89" s="58">
        <f>H21</f>
        <v>2047.3372574000005</v>
      </c>
      <c r="P89" s="63">
        <f>(O89/$O$97)*100</f>
        <v>5.6539623222026618</v>
      </c>
      <c r="Q89" s="56">
        <f>IF(ISERROR((O89/N89-1)*100),"-",(O89/N89-1)*100)</f>
        <v>-71.419924085500213</v>
      </c>
    </row>
    <row r="90" spans="13:17" s="1" customFormat="1" ht="26.25" customHeight="1">
      <c r="M90" s="20" t="s">
        <v>7</v>
      </c>
      <c r="N90" s="46">
        <f>C22</f>
        <v>8.0983350000000005</v>
      </c>
      <c r="O90" s="45">
        <f>H22</f>
        <v>2.4386532537360002</v>
      </c>
      <c r="P90" s="55">
        <f>(O90/$O$97)*100</f>
        <v>6.7346274111429504E-3</v>
      </c>
      <c r="Q90" s="54">
        <f>IF(ISERROR((O90/N90-1)*100),"-",(O90/N90-1)*100)</f>
        <v>-69.886979808368025</v>
      </c>
    </row>
    <row r="91" spans="13:17" s="1" customFormat="1" ht="26.25" customHeight="1">
      <c r="M91" s="18" t="s">
        <v>6</v>
      </c>
      <c r="N91" s="47">
        <f>C23</f>
        <v>2939.446934279812</v>
      </c>
      <c r="O91" s="58">
        <f>H23</f>
        <v>2193.4691005504706</v>
      </c>
      <c r="P91" s="63">
        <f>(O91/$O$97)*100</f>
        <v>6.0575225721128518</v>
      </c>
      <c r="Q91" s="56">
        <f>IF(ISERROR((O91/N91-1)*100),"-",(O91/N91-1)*100)</f>
        <v>-25.37816978526649</v>
      </c>
    </row>
    <row r="92" spans="13:17" s="1" customFormat="1" ht="27" customHeight="1">
      <c r="M92" s="20" t="s">
        <v>5</v>
      </c>
      <c r="N92" s="46">
        <f>C24</f>
        <v>0</v>
      </c>
      <c r="O92" s="45">
        <f>H24</f>
        <v>0</v>
      </c>
      <c r="P92" s="55">
        <f>(O92/$O$97)*100</f>
        <v>0</v>
      </c>
      <c r="Q92" s="54" t="str">
        <f>IF(ISERROR((O92/N92-1)*100),"-",(O92/N92-1)*100)</f>
        <v>-</v>
      </c>
    </row>
    <row r="93" spans="13:17" s="1" customFormat="1" ht="12.75" customHeight="1">
      <c r="M93" s="18" t="s">
        <v>4</v>
      </c>
      <c r="N93" s="47">
        <f>C25</f>
        <v>0.53077920000000012</v>
      </c>
      <c r="O93" s="58">
        <f>H25</f>
        <v>0</v>
      </c>
      <c r="P93" s="62">
        <f>(O93/$O$97)*100</f>
        <v>0</v>
      </c>
      <c r="Q93" s="61">
        <v>0</v>
      </c>
    </row>
    <row r="94" spans="13:17" s="1" customFormat="1" ht="26.25" customHeight="1">
      <c r="M94" s="20" t="s">
        <v>3</v>
      </c>
      <c r="N94" s="46">
        <f>C26</f>
        <v>0.55249999999999999</v>
      </c>
      <c r="O94" s="45">
        <f>H26</f>
        <v>0</v>
      </c>
      <c r="P94" s="60">
        <f>(O94/$O$97)*100</f>
        <v>0</v>
      </c>
      <c r="Q94" s="59">
        <v>0</v>
      </c>
    </row>
    <row r="95" spans="13:17" s="1" customFormat="1" ht="27.75" customHeight="1">
      <c r="M95" s="18" t="s">
        <v>2</v>
      </c>
      <c r="N95" s="47">
        <f>C27</f>
        <v>0.74985000000000002</v>
      </c>
      <c r="O95" s="58">
        <f>H27</f>
        <v>317.55626000000001</v>
      </c>
      <c r="P95" s="57">
        <f>(O95/$O$97)*100</f>
        <v>0.87696891302594238</v>
      </c>
      <c r="Q95" s="56">
        <f>IF(ISERROR((O95/N95-1)*100),"-",(O95/N95-1)*100)</f>
        <v>42249.304527572182</v>
      </c>
    </row>
    <row r="96" spans="13:17" s="1" customFormat="1" ht="12.75" customHeight="1" thickBot="1">
      <c r="M96" s="14" t="s">
        <v>1</v>
      </c>
      <c r="N96" s="46">
        <f>C28</f>
        <v>0</v>
      </c>
      <c r="O96" s="45">
        <f>H28</f>
        <v>451.1</v>
      </c>
      <c r="P96" s="55">
        <f>(O96/$O$97)*100</f>
        <v>1.2457656374527228</v>
      </c>
      <c r="Q96" s="54" t="str">
        <f>IF(ISERROR((O96/N96-1)*100),"-",(O96/N96-1)*100)</f>
        <v>-</v>
      </c>
    </row>
    <row r="97" spans="13:17" s="1" customFormat="1" ht="12.75" customHeight="1" thickBot="1">
      <c r="M97" s="9" t="s">
        <v>0</v>
      </c>
      <c r="N97" s="7">
        <f>SUM(N78:N96)</f>
        <v>36030.537280614997</v>
      </c>
      <c r="O97" s="7">
        <f>SUM(O78:O96)</f>
        <v>36210.663261059759</v>
      </c>
      <c r="P97" s="7">
        <f>SUM(P78:P96)</f>
        <v>100</v>
      </c>
      <c r="Q97" s="53">
        <f>(O97/N97-1)*100</f>
        <v>0.49992587965561608</v>
      </c>
    </row>
    <row r="98" spans="13:17" s="1" customFormat="1" ht="12.75" customHeight="1">
      <c r="M98" s="2"/>
    </row>
    <row r="99" spans="13:17" s="1" customFormat="1" ht="12.75" customHeight="1" thickBot="1">
      <c r="M99" s="2"/>
    </row>
    <row r="100" spans="13:17" s="1" customFormat="1" ht="12.75" customHeight="1">
      <c r="M100" s="42"/>
      <c r="N100" s="41" t="s">
        <v>30</v>
      </c>
      <c r="O100" s="52" t="s">
        <v>29</v>
      </c>
      <c r="P100" s="40" t="s">
        <v>28</v>
      </c>
      <c r="Q100" s="39" t="s">
        <v>27</v>
      </c>
    </row>
    <row r="101" spans="13:17" s="1" customFormat="1" ht="12.75" customHeight="1">
      <c r="M101" s="38" t="s">
        <v>20</v>
      </c>
      <c r="N101" s="37"/>
      <c r="O101" s="51"/>
      <c r="P101" s="36"/>
      <c r="Q101" s="35"/>
    </row>
    <row r="102" spans="13:17" s="1" customFormat="1" ht="12.75" customHeight="1" thickBot="1">
      <c r="M102" s="34"/>
      <c r="N102" s="33"/>
      <c r="O102" s="50"/>
      <c r="P102" s="32"/>
      <c r="Q102" s="31"/>
    </row>
    <row r="103" spans="13:17" s="1" customFormat="1" ht="4.5" customHeight="1">
      <c r="M103" s="30"/>
      <c r="N103" s="27"/>
      <c r="O103" s="29"/>
      <c r="P103" s="28"/>
      <c r="Q103" s="27"/>
    </row>
    <row r="104" spans="13:17" s="1" customFormat="1" ht="12.75" customHeight="1">
      <c r="M104" s="20" t="s">
        <v>19</v>
      </c>
      <c r="N104" s="13">
        <v>4587</v>
      </c>
      <c r="O104" s="13">
        <v>962</v>
      </c>
      <c r="P104" s="11">
        <f>(O104/$O$123)*100</f>
        <v>2.6577522378163332</v>
      </c>
      <c r="Q104" s="19">
        <f>IFERROR((O104/N104-1)*100,0)</f>
        <v>-79.027686941355995</v>
      </c>
    </row>
    <row r="105" spans="13:17" s="1" customFormat="1" ht="12.75" customHeight="1">
      <c r="M105" s="26" t="s">
        <v>18</v>
      </c>
      <c r="N105" s="17">
        <v>5</v>
      </c>
      <c r="O105" s="17">
        <v>5</v>
      </c>
      <c r="P105" s="24">
        <f>(O105/$O$123)*100</f>
        <v>1.3813681069731461E-2</v>
      </c>
      <c r="Q105" s="25">
        <f>IFERROR((O105/N105-1)*100,0)</f>
        <v>0</v>
      </c>
    </row>
    <row r="106" spans="13:17" s="1" customFormat="1" ht="12.75" customHeight="1">
      <c r="M106" s="20" t="s">
        <v>17</v>
      </c>
      <c r="N106" s="13">
        <v>15551</v>
      </c>
      <c r="O106" s="13">
        <v>9776</v>
      </c>
      <c r="P106" s="23">
        <f>(O106/$O$123)*100</f>
        <v>27.008509227538958</v>
      </c>
      <c r="Q106" s="19">
        <f>IFERROR((O106/N106-1)*100,0)</f>
        <v>-37.1358755063983</v>
      </c>
    </row>
    <row r="107" spans="13:17" s="1" customFormat="1" ht="26.25" customHeight="1">
      <c r="M107" s="18" t="s">
        <v>16</v>
      </c>
      <c r="N107" s="17">
        <v>953</v>
      </c>
      <c r="O107" s="17">
        <v>136</v>
      </c>
      <c r="P107" s="24">
        <f>(O107/$O$123)*100</f>
        <v>0.37573212509669579</v>
      </c>
      <c r="Q107" s="15">
        <f>IFERROR((O107/N107-1)*100,0)</f>
        <v>-85.729275970619099</v>
      </c>
    </row>
    <row r="108" spans="13:17" s="1" customFormat="1" ht="24.75" customHeight="1">
      <c r="M108" s="20" t="s">
        <v>15</v>
      </c>
      <c r="N108" s="13">
        <v>21</v>
      </c>
      <c r="O108" s="13">
        <v>17</v>
      </c>
      <c r="P108" s="11">
        <f>(O108/$O$123)*100</f>
        <v>4.6966515637086974E-2</v>
      </c>
      <c r="Q108" s="19">
        <f>IFERROR((O108/N108-1)*100,0)</f>
        <v>-19.047619047619047</v>
      </c>
    </row>
    <row r="109" spans="13:17" s="1" customFormat="1" ht="12.75" customHeight="1">
      <c r="M109" s="18" t="s">
        <v>14</v>
      </c>
      <c r="N109" s="17">
        <v>537</v>
      </c>
      <c r="O109" s="17">
        <v>271</v>
      </c>
      <c r="P109" s="24">
        <f>(O109/$O$123)*100</f>
        <v>0.74870151397944529</v>
      </c>
      <c r="Q109" s="15">
        <f>IFERROR((O109/N109-1)*100,0)</f>
        <v>-49.534450651769092</v>
      </c>
    </row>
    <row r="110" spans="13:17" s="1" customFormat="1" ht="26.25" customHeight="1">
      <c r="M110" s="20" t="s">
        <v>13</v>
      </c>
      <c r="N110" s="13">
        <v>364</v>
      </c>
      <c r="O110" s="13">
        <v>156</v>
      </c>
      <c r="P110" s="23">
        <f>(O110/$O$123)*100</f>
        <v>0.43098684937562159</v>
      </c>
      <c r="Q110" s="19">
        <f>IFERROR((O110/N110-1)*100,0)</f>
        <v>-57.142857142857139</v>
      </c>
    </row>
    <row r="111" spans="13:17" s="1" customFormat="1" ht="12.75" customHeight="1">
      <c r="M111" s="18" t="s">
        <v>12</v>
      </c>
      <c r="N111" s="17">
        <v>307</v>
      </c>
      <c r="O111" s="17">
        <v>310</v>
      </c>
      <c r="P111" s="24">
        <f>(O111/$O$123)*100</f>
        <v>0.8564482263233506</v>
      </c>
      <c r="Q111" s="15">
        <f>IFERROR((O111/N111-1)*100,0)</f>
        <v>0.97719869706840434</v>
      </c>
    </row>
    <row r="112" spans="13:17" s="1" customFormat="1" ht="12.75" customHeight="1">
      <c r="M112" s="20" t="s">
        <v>11</v>
      </c>
      <c r="N112" s="13">
        <v>4989</v>
      </c>
      <c r="O112" s="13">
        <v>1447</v>
      </c>
      <c r="P112" s="23">
        <f>(O112/$O$123)*100</f>
        <v>3.9976793015802849</v>
      </c>
      <c r="Q112" s="19">
        <f>IFERROR((O112/N112-1)*100,0)</f>
        <v>-70.996191621567448</v>
      </c>
    </row>
    <row r="113" spans="13:17" s="1" customFormat="1" ht="12.75" customHeight="1">
      <c r="M113" s="18" t="s">
        <v>10</v>
      </c>
      <c r="N113" s="17">
        <v>3867</v>
      </c>
      <c r="O113" s="17">
        <v>2422</v>
      </c>
      <c r="P113" s="24">
        <f>(O113/$O$123)*100</f>
        <v>6.6913471101779196</v>
      </c>
      <c r="Q113" s="15">
        <f>IFERROR((O113/N113-1)*100,0)</f>
        <v>-37.367468321696407</v>
      </c>
    </row>
    <row r="114" spans="13:17" s="1" customFormat="1" ht="12.75" customHeight="1">
      <c r="M114" s="20" t="s">
        <v>9</v>
      </c>
      <c r="N114" s="13">
        <v>20</v>
      </c>
      <c r="O114" s="13">
        <v>10</v>
      </c>
      <c r="P114" s="23">
        <f>(O114/$O$123)*100</f>
        <v>2.7627362139462923E-2</v>
      </c>
      <c r="Q114" s="19">
        <f>IFERROR((O114/N114-1)*100,0)</f>
        <v>-50</v>
      </c>
    </row>
    <row r="115" spans="13:17" s="1" customFormat="1" ht="12.75" customHeight="1">
      <c r="M115" s="18" t="s">
        <v>8</v>
      </c>
      <c r="N115" s="17">
        <v>76540</v>
      </c>
      <c r="O115" s="17">
        <v>7792</v>
      </c>
      <c r="P115" s="24">
        <f>(O115/$O$123)*100</f>
        <v>21.52724057906951</v>
      </c>
      <c r="Q115" s="15">
        <f>IFERROR((O115/N115-1)*100,0)</f>
        <v>-89.81970211654037</v>
      </c>
    </row>
    <row r="116" spans="13:17" s="1" customFormat="1" ht="27.75" customHeight="1">
      <c r="M116" s="20" t="s">
        <v>7</v>
      </c>
      <c r="N116" s="13">
        <v>187</v>
      </c>
      <c r="O116" s="13">
        <v>77</v>
      </c>
      <c r="P116" s="23">
        <f>(O116/$O$123)*100</f>
        <v>0.2127306884738645</v>
      </c>
      <c r="Q116" s="19">
        <f>IFERROR((O116/N116-1)*100,0)</f>
        <v>-58.82352941176471</v>
      </c>
    </row>
    <row r="117" spans="13:17" s="1" customFormat="1" ht="27" customHeight="1">
      <c r="M117" s="18" t="s">
        <v>6</v>
      </c>
      <c r="N117" s="17">
        <v>10814</v>
      </c>
      <c r="O117" s="17">
        <v>11752</v>
      </c>
      <c r="P117" s="24">
        <f>(O117/$O$123)*100</f>
        <v>32.467675986296825</v>
      </c>
      <c r="Q117" s="15">
        <f>IFERROR((O117/N117-1)*100,0)</f>
        <v>8.6739411873497207</v>
      </c>
    </row>
    <row r="118" spans="13:17" s="1" customFormat="1" ht="25.5" customHeight="1">
      <c r="M118" s="20" t="s">
        <v>5</v>
      </c>
      <c r="N118" s="13">
        <v>0</v>
      </c>
      <c r="O118" s="13">
        <v>0</v>
      </c>
      <c r="P118" s="23">
        <f>(O118/$O$123)*100</f>
        <v>0</v>
      </c>
      <c r="Q118" s="22">
        <f>IFERROR((O118/N118-1)*100,0)</f>
        <v>0</v>
      </c>
    </row>
    <row r="119" spans="13:17" s="1" customFormat="1" ht="12.75" customHeight="1">
      <c r="M119" s="18" t="s">
        <v>4</v>
      </c>
      <c r="N119" s="17">
        <v>14</v>
      </c>
      <c r="O119" s="17">
        <v>5</v>
      </c>
      <c r="P119" s="21">
        <f>(O119/$O$123)*100</f>
        <v>1.3813681069731461E-2</v>
      </c>
      <c r="Q119" s="15">
        <f>IFERROR((O119/N119-1)*100,0)</f>
        <v>-64.285714285714278</v>
      </c>
    </row>
    <row r="120" spans="13:17" s="1" customFormat="1" ht="26.25" customHeight="1">
      <c r="M120" s="20" t="s">
        <v>3</v>
      </c>
      <c r="N120" s="13">
        <v>35</v>
      </c>
      <c r="O120" s="13">
        <v>194</v>
      </c>
      <c r="P120" s="11">
        <f>(O120/$O$123)*100</f>
        <v>0.53597082550558073</v>
      </c>
      <c r="Q120" s="19">
        <f>IFERROR((O120/N120-1)*100,0)</f>
        <v>454.28571428571428</v>
      </c>
    </row>
    <row r="121" spans="13:17" s="1" customFormat="1" ht="25.5" customHeight="1">
      <c r="M121" s="18" t="s">
        <v>2</v>
      </c>
      <c r="N121" s="17">
        <v>31</v>
      </c>
      <c r="O121" s="17">
        <v>468</v>
      </c>
      <c r="P121" s="16">
        <f>(O121/$O$123)*100</f>
        <v>1.2929605481268649</v>
      </c>
      <c r="Q121" s="15">
        <f>IFERROR((O121/N121-1)*100,0)</f>
        <v>1409.6774193548388</v>
      </c>
    </row>
    <row r="122" spans="13:17" s="1" customFormat="1" ht="12.75" customHeight="1" thickBot="1">
      <c r="M122" s="14" t="s">
        <v>1</v>
      </c>
      <c r="N122" s="13">
        <v>13</v>
      </c>
      <c r="O122" s="12">
        <v>396</v>
      </c>
      <c r="P122" s="11">
        <f>(O122/$O$123)*100</f>
        <v>1.0940435407227318</v>
      </c>
      <c r="Q122" s="10">
        <f>IFERROR((O122/N122-1)*100,0)</f>
        <v>2946.1538461538462</v>
      </c>
    </row>
    <row r="123" spans="13:17" s="1" customFormat="1" ht="12.75" customHeight="1" thickBot="1">
      <c r="M123" s="9" t="s">
        <v>0</v>
      </c>
      <c r="N123" s="8">
        <f>SUM(N104:N122)</f>
        <v>118835</v>
      </c>
      <c r="O123" s="8">
        <f>SUM(O104:O122)</f>
        <v>36196</v>
      </c>
      <c r="P123" s="7">
        <f>SUM(P104:P122)</f>
        <v>100.00000000000003</v>
      </c>
      <c r="Q123" s="6">
        <f>IFERROR((O123/N123-1)*100,0)</f>
        <v>-69.54096015483654</v>
      </c>
    </row>
    <row r="124" spans="13:17" s="1" customFormat="1" ht="12.75" customHeight="1">
      <c r="M124" s="2"/>
    </row>
    <row r="125" spans="13:17" s="1" customFormat="1" ht="12.75" customHeight="1" thickBot="1">
      <c r="M125" s="2"/>
    </row>
    <row r="126" spans="13:17" s="1" customFormat="1" ht="12.75" customHeight="1">
      <c r="M126" s="42"/>
      <c r="N126" s="41" t="s">
        <v>24</v>
      </c>
      <c r="O126" s="41" t="s">
        <v>23</v>
      </c>
      <c r="P126" s="40" t="s">
        <v>22</v>
      </c>
      <c r="Q126" s="39" t="s">
        <v>26</v>
      </c>
    </row>
    <row r="127" spans="13:17" s="1" customFormat="1" ht="12.75" customHeight="1">
      <c r="M127" s="38" t="s">
        <v>20</v>
      </c>
      <c r="N127" s="37"/>
      <c r="O127" s="37"/>
      <c r="P127" s="36"/>
      <c r="Q127" s="35"/>
    </row>
    <row r="128" spans="13:17" s="1" customFormat="1" ht="12.75" customHeight="1" thickBot="1">
      <c r="M128" s="34"/>
      <c r="N128" s="33"/>
      <c r="O128" s="33"/>
      <c r="P128" s="32"/>
      <c r="Q128" s="31"/>
    </row>
    <row r="129" spans="13:17" s="1" customFormat="1" ht="12.75" customHeight="1">
      <c r="M129" s="30"/>
      <c r="N129" s="27"/>
      <c r="O129" s="29"/>
      <c r="P129" s="28"/>
      <c r="Q129" s="27"/>
    </row>
    <row r="130" spans="13:17" s="1" customFormat="1" ht="12.75" customHeight="1">
      <c r="M130" s="20" t="s">
        <v>19</v>
      </c>
      <c r="N130" s="46">
        <f>B40</f>
        <v>184.3</v>
      </c>
      <c r="O130" s="46">
        <f>C40</f>
        <v>5146.3170143999996</v>
      </c>
      <c r="P130" s="11">
        <f>(O130/$O$149)*100</f>
        <v>8.8688721876309824</v>
      </c>
      <c r="Q130" s="23">
        <f>IFERROR((O130/N130-1)*100,0)</f>
        <v>2692.358662181226</v>
      </c>
    </row>
    <row r="131" spans="13:17" s="1" customFormat="1" ht="12.75" customHeight="1">
      <c r="M131" s="18" t="s">
        <v>18</v>
      </c>
      <c r="N131" s="47">
        <f>B41</f>
        <v>0</v>
      </c>
      <c r="O131" s="47">
        <f>C41</f>
        <v>0</v>
      </c>
      <c r="P131" s="24">
        <f>(O131/$O$149)*100</f>
        <v>0</v>
      </c>
      <c r="Q131" s="25">
        <f>IFERROR((O131/N131-1)*100,0)</f>
        <v>0</v>
      </c>
    </row>
    <row r="132" spans="13:17" s="1" customFormat="1" ht="12.75" customHeight="1">
      <c r="M132" s="20" t="s">
        <v>17</v>
      </c>
      <c r="N132" s="46">
        <f>B42</f>
        <v>46267.332102668166</v>
      </c>
      <c r="O132" s="46">
        <f>C42</f>
        <v>30923.940746090357</v>
      </c>
      <c r="P132" s="23">
        <f>(O132/$O$149)*100</f>
        <v>53.292573552607855</v>
      </c>
      <c r="Q132" s="19">
        <f>IFERROR((O132/N132-1)*100,0)</f>
        <v>-33.162472654637853</v>
      </c>
    </row>
    <row r="133" spans="13:17" s="1" customFormat="1" ht="12.75" customHeight="1">
      <c r="M133" s="18" t="s">
        <v>16</v>
      </c>
      <c r="N133" s="47">
        <f>B43</f>
        <v>2351.2513883800002</v>
      </c>
      <c r="O133" s="47">
        <f>C43</f>
        <v>710.37942163118191</v>
      </c>
      <c r="P133" s="24">
        <f>(O133/$O$149)*100</f>
        <v>1.2242277880552817</v>
      </c>
      <c r="Q133" s="15">
        <f>IFERROR((O133/N133-1)*100,0)</f>
        <v>-69.787176941525189</v>
      </c>
    </row>
    <row r="134" spans="13:17" s="1" customFormat="1" ht="38.25">
      <c r="M134" s="20" t="s">
        <v>15</v>
      </c>
      <c r="N134" s="46">
        <f>B44</f>
        <v>10.248795007790001</v>
      </c>
      <c r="O134" s="46">
        <f>C44</f>
        <v>0</v>
      </c>
      <c r="P134" s="11">
        <f>(O134/$O$149)*100</f>
        <v>0</v>
      </c>
      <c r="Q134" s="10" t="s">
        <v>25</v>
      </c>
    </row>
    <row r="135" spans="13:17" s="1" customFormat="1">
      <c r="M135" s="18" t="s">
        <v>14</v>
      </c>
      <c r="N135" s="47">
        <f>B45</f>
        <v>108.33250000000001</v>
      </c>
      <c r="O135" s="47">
        <f>C45</f>
        <v>2610.3999999999996</v>
      </c>
      <c r="P135" s="24">
        <f>(O135/$O$149)*100</f>
        <v>4.4986159798962726</v>
      </c>
      <c r="Q135" s="15">
        <f>IFERROR((O135/N135-1)*100,0)</f>
        <v>2309.6185355271959</v>
      </c>
    </row>
    <row r="136" spans="13:17" s="1" customFormat="1" ht="38.25">
      <c r="M136" s="20" t="s">
        <v>13</v>
      </c>
      <c r="N136" s="46">
        <f>B46</f>
        <v>381.90810471463999</v>
      </c>
      <c r="O136" s="46">
        <f>C46</f>
        <v>307.84821549999998</v>
      </c>
      <c r="P136" s="23">
        <f>(O136/$O$149)*100</f>
        <v>0.5305282338457139</v>
      </c>
      <c r="Q136" s="19">
        <f>IFERROR((O136/N136-1)*100,0)</f>
        <v>-19.392070579381194</v>
      </c>
    </row>
    <row r="137" spans="13:17" s="1" customFormat="1">
      <c r="M137" s="18" t="s">
        <v>12</v>
      </c>
      <c r="N137" s="47">
        <f>B47</f>
        <v>1563.8586622999997</v>
      </c>
      <c r="O137" s="47">
        <f>C47</f>
        <v>977.98915325000007</v>
      </c>
      <c r="P137" s="24">
        <f>(O137/$O$149)*100</f>
        <v>1.6854112905974852</v>
      </c>
      <c r="Q137" s="15">
        <f>IFERROR((O137/N137-1)*100,0)</f>
        <v>-37.463072793825823</v>
      </c>
    </row>
    <row r="138" spans="13:17" s="1" customFormat="1" ht="25.5">
      <c r="M138" s="20" t="s">
        <v>11</v>
      </c>
      <c r="N138" s="46">
        <f>B48</f>
        <v>5465.0358500000002</v>
      </c>
      <c r="O138" s="46">
        <f>C48</f>
        <v>4455.5774499999998</v>
      </c>
      <c r="P138" s="23">
        <f>(O138/$O$149)*100</f>
        <v>7.6784906206847552</v>
      </c>
      <c r="Q138" s="19">
        <f>IFERROR((O138/N138-1)*100,0)</f>
        <v>-18.471212773471567</v>
      </c>
    </row>
    <row r="139" spans="13:17" s="1" customFormat="1">
      <c r="M139" s="18" t="s">
        <v>10</v>
      </c>
      <c r="N139" s="47">
        <f>B49</f>
        <v>863.91400104100012</v>
      </c>
      <c r="O139" s="47">
        <f>C49</f>
        <v>1139.5795024069496</v>
      </c>
      <c r="P139" s="24">
        <f>(O139/$O$149)*100</f>
        <v>1.9638869751341352</v>
      </c>
      <c r="Q139" s="15">
        <f>IFERROR((O139/N139-1)*100,0)</f>
        <v>31.908905404215893</v>
      </c>
    </row>
    <row r="140" spans="13:17" s="1" customFormat="1" ht="25.5">
      <c r="M140" s="20" t="s">
        <v>9</v>
      </c>
      <c r="N140" s="46">
        <f>B50</f>
        <v>20.134270909999998</v>
      </c>
      <c r="O140" s="46">
        <f>C50</f>
        <v>121.94819877239999</v>
      </c>
      <c r="P140" s="23">
        <f>(O140/$O$149)*100</f>
        <v>0.21015864071295037</v>
      </c>
      <c r="Q140" s="19">
        <f>IFERROR((O140/N140-1)*100,0)</f>
        <v>505.6747687438363</v>
      </c>
    </row>
    <row r="141" spans="13:17" s="1" customFormat="1">
      <c r="M141" s="18" t="s">
        <v>8</v>
      </c>
      <c r="N141" s="47">
        <f>B51</f>
        <v>9022.6626416149993</v>
      </c>
      <c r="O141" s="47">
        <f>C51</f>
        <v>4393.4895082000003</v>
      </c>
      <c r="P141" s="24">
        <f>(O141/$O$149)*100</f>
        <v>7.5714917671985669</v>
      </c>
      <c r="Q141" s="15">
        <f>IFERROR((O141/N141-1)*100,0)</f>
        <v>-51.306064709368393</v>
      </c>
    </row>
    <row r="142" spans="13:17" s="1" customFormat="1" ht="25.5">
      <c r="M142" s="20" t="s">
        <v>7</v>
      </c>
      <c r="N142" s="46">
        <f>B52</f>
        <v>32.546092199999997</v>
      </c>
      <c r="O142" s="46">
        <f>C52</f>
        <v>1418.6556532537361</v>
      </c>
      <c r="P142" s="23">
        <f>(O142/$O$149)*100</f>
        <v>2.4448310571933205</v>
      </c>
      <c r="Q142" s="19">
        <f>IFERROR((O142/N142-1)*100,0)</f>
        <v>4258.9124142336705</v>
      </c>
    </row>
    <row r="143" spans="13:17" s="1" customFormat="1" ht="25.5">
      <c r="M143" s="18" t="s">
        <v>6</v>
      </c>
      <c r="N143" s="47">
        <f>B53</f>
        <v>7120.0698723492796</v>
      </c>
      <c r="O143" s="47">
        <f>C53</f>
        <v>5046.6189695207959</v>
      </c>
      <c r="P143" s="24">
        <f>(O143/$O$149)*100</f>
        <v>8.6970582059201327</v>
      </c>
      <c r="Q143" s="15">
        <f>IFERROR((O143/N143-1)*100,0)</f>
        <v>-29.121215662232615</v>
      </c>
    </row>
    <row r="144" spans="13:17" s="1" customFormat="1" ht="38.25">
      <c r="M144" s="20" t="s">
        <v>5</v>
      </c>
      <c r="N144" s="46">
        <f>B54</f>
        <v>47.213499999999996</v>
      </c>
      <c r="O144" s="46">
        <f>C54</f>
        <v>0</v>
      </c>
      <c r="P144" s="23">
        <f>(O144/$O$149)*100</f>
        <v>0</v>
      </c>
      <c r="Q144" s="10" t="s">
        <v>25</v>
      </c>
    </row>
    <row r="145" spans="13:17" s="1" customFormat="1">
      <c r="M145" s="18" t="s">
        <v>4</v>
      </c>
      <c r="N145" s="47">
        <f>B55</f>
        <v>2.7446324000000004</v>
      </c>
      <c r="O145" s="47">
        <f>C55</f>
        <v>0</v>
      </c>
      <c r="P145" s="24">
        <f>(O145/$O$149)*100</f>
        <v>0</v>
      </c>
      <c r="Q145" s="49" t="s">
        <v>25</v>
      </c>
    </row>
    <row r="146" spans="13:17" s="1" customFormat="1" ht="25.5">
      <c r="M146" s="20" t="s">
        <v>3</v>
      </c>
      <c r="N146" s="46">
        <f>B56</f>
        <v>1.6522800000000002</v>
      </c>
      <c r="O146" s="46">
        <f>C56</f>
        <v>0</v>
      </c>
      <c r="P146" s="11">
        <f>(O146/$O$149)*100</f>
        <v>0</v>
      </c>
      <c r="Q146" s="48" t="s">
        <v>25</v>
      </c>
    </row>
    <row r="147" spans="13:17" s="1" customFormat="1" ht="25.5">
      <c r="M147" s="18" t="s">
        <v>2</v>
      </c>
      <c r="N147" s="47">
        <f>B57</f>
        <v>0.74985000000000002</v>
      </c>
      <c r="O147" s="47">
        <f>C57</f>
        <v>322.55176</v>
      </c>
      <c r="P147" s="16">
        <f>(O147/$O$149)*100</f>
        <v>0.55586749229224164</v>
      </c>
      <c r="Q147" s="15">
        <f>IFERROR((O147/N147-1)*100,0)</f>
        <v>42915.50443422018</v>
      </c>
    </row>
    <row r="148" spans="13:17" s="1" customFormat="1" ht="13.5" thickBot="1">
      <c r="M148" s="14" t="s">
        <v>1</v>
      </c>
      <c r="N148" s="46">
        <f>B58</f>
        <v>0</v>
      </c>
      <c r="O148" s="45">
        <f>C58</f>
        <v>451.44</v>
      </c>
      <c r="P148" s="11">
        <f>(O148/$O$149)*100</f>
        <v>0.7779862082302994</v>
      </c>
      <c r="Q148" s="44">
        <f>IFERROR((O148/N148-1)*100,0)</f>
        <v>0</v>
      </c>
    </row>
    <row r="149" spans="13:17" s="1" customFormat="1" ht="13.5" thickBot="1">
      <c r="M149" s="9" t="s">
        <v>0</v>
      </c>
      <c r="N149" s="43">
        <f>SUM(N130:N148)</f>
        <v>73443.954543585874</v>
      </c>
      <c r="O149" s="43">
        <f>SUM(O130:O148)</f>
        <v>58026.73559302542</v>
      </c>
      <c r="P149" s="7">
        <f>SUM(P130:P148)</f>
        <v>99.999999999999986</v>
      </c>
      <c r="Q149" s="6">
        <f>IFERROR((O149/N149-1)*100,0)</f>
        <v>-20.991814842174637</v>
      </c>
    </row>
    <row r="150" spans="13:17" s="1" customFormat="1" ht="13.5" thickBot="1">
      <c r="M150" s="2"/>
      <c r="O150" s="5"/>
    </row>
    <row r="151" spans="13:17" s="1" customFormat="1">
      <c r="M151" s="42"/>
      <c r="N151" s="41" t="s">
        <v>24</v>
      </c>
      <c r="O151" s="41" t="s">
        <v>23</v>
      </c>
      <c r="P151" s="40" t="s">
        <v>22</v>
      </c>
      <c r="Q151" s="39" t="s">
        <v>21</v>
      </c>
    </row>
    <row r="152" spans="13:17" s="1" customFormat="1">
      <c r="M152" s="38" t="s">
        <v>20</v>
      </c>
      <c r="N152" s="37"/>
      <c r="O152" s="37"/>
      <c r="P152" s="36"/>
      <c r="Q152" s="35"/>
    </row>
    <row r="153" spans="13:17" s="1" customFormat="1" ht="13.5" thickBot="1">
      <c r="M153" s="34"/>
      <c r="N153" s="33"/>
      <c r="O153" s="33"/>
      <c r="P153" s="32"/>
      <c r="Q153" s="31"/>
    </row>
    <row r="154" spans="13:17" s="1" customFormat="1">
      <c r="M154" s="30"/>
      <c r="N154" s="27"/>
      <c r="O154" s="29"/>
      <c r="P154" s="28"/>
      <c r="Q154" s="27"/>
    </row>
    <row r="155" spans="13:17" s="1" customFormat="1">
      <c r="M155" s="20" t="s">
        <v>19</v>
      </c>
      <c r="N155" s="13">
        <v>4840</v>
      </c>
      <c r="O155" s="13">
        <v>984</v>
      </c>
      <c r="P155" s="11">
        <f>(O155/$O$174)*100</f>
        <v>1.2089491725332646</v>
      </c>
      <c r="Q155" s="19">
        <f>IFERROR((O155/N155-1)*100,0)</f>
        <v>-79.669421487603316</v>
      </c>
    </row>
    <row r="156" spans="13:17" s="1" customFormat="1">
      <c r="M156" s="26" t="s">
        <v>18</v>
      </c>
      <c r="N156" s="17">
        <v>235</v>
      </c>
      <c r="O156" s="17">
        <v>502</v>
      </c>
      <c r="P156" s="24">
        <f>(O156/$O$174)*100</f>
        <v>0.61676065509318978</v>
      </c>
      <c r="Q156" s="25">
        <f>IFERROR((O156/N156-1)*100,0)</f>
        <v>113.61702127659576</v>
      </c>
    </row>
    <row r="157" spans="13:17" s="1" customFormat="1">
      <c r="M157" s="20" t="s">
        <v>17</v>
      </c>
      <c r="N157" s="13">
        <v>38233</v>
      </c>
      <c r="O157" s="13">
        <v>22313</v>
      </c>
      <c r="P157" s="23">
        <f>(O157/$O$174)*100</f>
        <v>27.413905372697901</v>
      </c>
      <c r="Q157" s="19">
        <f>IFERROR((O157/N157-1)*100,0)</f>
        <v>-41.63942144220961</v>
      </c>
    </row>
    <row r="158" spans="13:17" s="1" customFormat="1" ht="25.5">
      <c r="M158" s="18" t="s">
        <v>16</v>
      </c>
      <c r="N158" s="17">
        <v>1384</v>
      </c>
      <c r="O158" s="17">
        <v>295</v>
      </c>
      <c r="P158" s="24">
        <f>(O158/$O$174)*100</f>
        <v>0.36243903038344821</v>
      </c>
      <c r="Q158" s="15">
        <f>IFERROR((O158/N158-1)*100,0)</f>
        <v>-78.684971098265905</v>
      </c>
    </row>
    <row r="159" spans="13:17" s="1" customFormat="1" ht="38.25">
      <c r="M159" s="20" t="s">
        <v>15</v>
      </c>
      <c r="N159" s="13">
        <v>96</v>
      </c>
      <c r="O159" s="13">
        <v>17</v>
      </c>
      <c r="P159" s="11">
        <f>(O159/$O$174)*100</f>
        <v>2.0886317005147863E-2</v>
      </c>
      <c r="Q159" s="19">
        <f>IFERROR((O159/N159-1)*100,0)</f>
        <v>-82.291666666666657</v>
      </c>
    </row>
    <row r="160" spans="13:17" s="1" customFormat="1">
      <c r="M160" s="18" t="s">
        <v>14</v>
      </c>
      <c r="N160" s="17">
        <v>4111</v>
      </c>
      <c r="O160" s="17">
        <v>11893</v>
      </c>
      <c r="P160" s="24">
        <f>(O160/$O$174)*100</f>
        <v>14.611821655424913</v>
      </c>
      <c r="Q160" s="15">
        <f>IFERROR((O160/N160-1)*100,0)</f>
        <v>189.29700802724398</v>
      </c>
    </row>
    <row r="161" spans="13:17" s="1" customFormat="1" ht="38.25">
      <c r="M161" s="20" t="s">
        <v>13</v>
      </c>
      <c r="N161" s="13">
        <v>802</v>
      </c>
      <c r="O161" s="13">
        <v>293</v>
      </c>
      <c r="P161" s="23">
        <f>(O161/$O$174)*100</f>
        <v>0.35998181661813672</v>
      </c>
      <c r="Q161" s="19">
        <f>IFERROR((O161/N161-1)*100,0)</f>
        <v>-63.466334164588531</v>
      </c>
    </row>
    <row r="162" spans="13:17" s="1" customFormat="1">
      <c r="M162" s="18" t="s">
        <v>12</v>
      </c>
      <c r="N162" s="17">
        <v>881</v>
      </c>
      <c r="O162" s="17">
        <v>809</v>
      </c>
      <c r="P162" s="24">
        <f>(O162/$O$174)*100</f>
        <v>0.99394296806850702</v>
      </c>
      <c r="Q162" s="15">
        <f>IFERROR((O162/N162-1)*100,0)</f>
        <v>-8.172531214528945</v>
      </c>
    </row>
    <row r="163" spans="13:17" s="1" customFormat="1" ht="25.5">
      <c r="M163" s="20" t="s">
        <v>11</v>
      </c>
      <c r="N163" s="13">
        <v>5258</v>
      </c>
      <c r="O163" s="13">
        <v>2220</v>
      </c>
      <c r="P163" s="23">
        <f>(O163/$O$174)*100</f>
        <v>2.72750727949578</v>
      </c>
      <c r="Q163" s="19">
        <f>IFERROR((O163/N163-1)*100,0)</f>
        <v>-57.778623050589587</v>
      </c>
    </row>
    <row r="164" spans="13:17" s="1" customFormat="1">
      <c r="M164" s="18" t="s">
        <v>10</v>
      </c>
      <c r="N164" s="17">
        <v>5322</v>
      </c>
      <c r="O164" s="17">
        <v>3873</v>
      </c>
      <c r="P164" s="24">
        <f>(O164/$O$174)*100</f>
        <v>4.7583944565257452</v>
      </c>
      <c r="Q164" s="15">
        <f>IFERROR((O164/N164-1)*100,0)</f>
        <v>-27.226606538895147</v>
      </c>
    </row>
    <row r="165" spans="13:17" s="1" customFormat="1" ht="25.5">
      <c r="M165" s="20" t="s">
        <v>9</v>
      </c>
      <c r="N165" s="13">
        <v>32</v>
      </c>
      <c r="O165" s="13">
        <v>16</v>
      </c>
      <c r="P165" s="23">
        <f>(O165/$O$174)*100</f>
        <v>1.9657710122492105E-2</v>
      </c>
      <c r="Q165" s="19">
        <f>IFERROR((O165/N165-1)*100,0)</f>
        <v>-50</v>
      </c>
    </row>
    <row r="166" spans="13:17" s="1" customFormat="1">
      <c r="M166" s="18" t="s">
        <v>8</v>
      </c>
      <c r="N166" s="17">
        <v>82817</v>
      </c>
      <c r="O166" s="17">
        <v>11831</v>
      </c>
      <c r="P166" s="24">
        <f>(O166/$O$174)*100</f>
        <v>14.535648028700257</v>
      </c>
      <c r="Q166" s="15">
        <f>IFERROR((O166/N166-1)*100,0)</f>
        <v>-85.714285714285722</v>
      </c>
    </row>
    <row r="167" spans="13:17" s="1" customFormat="1" ht="25.5">
      <c r="M167" s="20" t="s">
        <v>7</v>
      </c>
      <c r="N167" s="13">
        <v>252</v>
      </c>
      <c r="O167" s="13">
        <v>366</v>
      </c>
      <c r="P167" s="23">
        <f>(O167/$O$174)*100</f>
        <v>0.44967011905200688</v>
      </c>
      <c r="Q167" s="19">
        <f>IFERROR((O167/N167-1)*100,0)</f>
        <v>45.238095238095234</v>
      </c>
    </row>
    <row r="168" spans="13:17" s="1" customFormat="1" ht="25.5">
      <c r="M168" s="18" t="s">
        <v>6</v>
      </c>
      <c r="N168" s="17">
        <v>22873</v>
      </c>
      <c r="O168" s="17">
        <v>24858</v>
      </c>
      <c r="P168" s="24">
        <f>(O168/$O$174)*100</f>
        <v>30.540709889056799</v>
      </c>
      <c r="Q168" s="15">
        <f>IFERROR((O168/N168-1)*100,0)</f>
        <v>8.6783543916407968</v>
      </c>
    </row>
    <row r="169" spans="13:17" s="1" customFormat="1" ht="38.25">
      <c r="M169" s="20" t="s">
        <v>5</v>
      </c>
      <c r="N169" s="13">
        <v>0</v>
      </c>
      <c r="O169" s="13"/>
      <c r="P169" s="23">
        <f>(O169/$O$174)*100</f>
        <v>0</v>
      </c>
      <c r="Q169" s="22">
        <f>IFERROR((O169/N169-1)*100,0)</f>
        <v>0</v>
      </c>
    </row>
    <row r="170" spans="13:17" s="1" customFormat="1">
      <c r="M170" s="18" t="s">
        <v>4</v>
      </c>
      <c r="N170" s="17">
        <v>36</v>
      </c>
      <c r="O170" s="17">
        <v>5</v>
      </c>
      <c r="P170" s="21">
        <f>(O170/$O$174)*100</f>
        <v>6.1430344132787831E-3</v>
      </c>
      <c r="Q170" s="15">
        <f>IFERROR((O170/N170-1)*100,0)</f>
        <v>-86.111111111111114</v>
      </c>
    </row>
    <row r="171" spans="13:17" s="1" customFormat="1" ht="25.5">
      <c r="M171" s="20" t="s">
        <v>3</v>
      </c>
      <c r="N171" s="13">
        <v>86</v>
      </c>
      <c r="O171" s="13">
        <v>194</v>
      </c>
      <c r="P171" s="11">
        <f>(O171/$O$174)*100</f>
        <v>0.2383497352352168</v>
      </c>
      <c r="Q171" s="19">
        <f>IFERROR((O171/N171-1)*100,0)</f>
        <v>125.58139534883721</v>
      </c>
    </row>
    <row r="172" spans="13:17" s="1" customFormat="1" ht="25.5">
      <c r="M172" s="18" t="s">
        <v>2</v>
      </c>
      <c r="N172" s="17">
        <v>31</v>
      </c>
      <c r="O172" s="17">
        <v>496</v>
      </c>
      <c r="P172" s="16">
        <f>(O172/$O$174)*100</f>
        <v>0.6093890137972553</v>
      </c>
      <c r="Q172" s="15">
        <f>IFERROR((O172/N172-1)*100,0)</f>
        <v>1500</v>
      </c>
    </row>
    <row r="173" spans="13:17" s="1" customFormat="1" ht="13.5" thickBot="1">
      <c r="M173" s="14" t="s">
        <v>1</v>
      </c>
      <c r="N173" s="13">
        <v>35</v>
      </c>
      <c r="O173" s="12">
        <v>428</v>
      </c>
      <c r="P173" s="11">
        <f>(O173/$O$174)*100</f>
        <v>0.52584374577666382</v>
      </c>
      <c r="Q173" s="10">
        <f>IFERROR((O173/N173-1)*100,0)</f>
        <v>1122.8571428571427</v>
      </c>
    </row>
    <row r="174" spans="13:17" s="1" customFormat="1" ht="13.5" thickBot="1">
      <c r="M174" s="9" t="s">
        <v>0</v>
      </c>
      <c r="N174" s="8">
        <f>SUM(N155:N173)</f>
        <v>167324</v>
      </c>
      <c r="O174" s="8">
        <f>SUM(O155:O173)</f>
        <v>81393</v>
      </c>
      <c r="P174" s="7">
        <f>SUM(P155:P173)</f>
        <v>100.00000000000001</v>
      </c>
      <c r="Q174" s="6">
        <f>IFERROR((O174/N174-1)*100,0)</f>
        <v>-51.35605173196911</v>
      </c>
    </row>
    <row r="176" spans="13:17" s="1" customFormat="1">
      <c r="M176" s="2"/>
      <c r="O176" s="5">
        <f>O174-O157-O166-O168</f>
        <v>22391</v>
      </c>
    </row>
    <row r="177" spans="15:15" s="1" customFormat="1">
      <c r="O177" s="4">
        <f>O176/O174</f>
        <v>0.27509736709545046</v>
      </c>
    </row>
  </sheetData>
  <mergeCells count="29">
    <mergeCell ref="E36:E38"/>
    <mergeCell ref="B37:B38"/>
    <mergeCell ref="N151:N153"/>
    <mergeCell ref="O151:O153"/>
    <mergeCell ref="P151:P153"/>
    <mergeCell ref="Q151:Q153"/>
    <mergeCell ref="N126:N128"/>
    <mergeCell ref="O126:O128"/>
    <mergeCell ref="P126:P128"/>
    <mergeCell ref="Q126:Q128"/>
    <mergeCell ref="Q74:Q76"/>
    <mergeCell ref="N74:O74"/>
    <mergeCell ref="N75:N76"/>
    <mergeCell ref="O75:O76"/>
    <mergeCell ref="P74:P76"/>
    <mergeCell ref="P100:P102"/>
    <mergeCell ref="Q100:Q102"/>
    <mergeCell ref="N100:N102"/>
    <mergeCell ref="O100:O102"/>
    <mergeCell ref="J6:J8"/>
    <mergeCell ref="A62:J62"/>
    <mergeCell ref="A64:J65"/>
    <mergeCell ref="B36:C36"/>
    <mergeCell ref="D36:D38"/>
    <mergeCell ref="C37:C38"/>
    <mergeCell ref="B7:F7"/>
    <mergeCell ref="I6:I8"/>
    <mergeCell ref="G7:H7"/>
    <mergeCell ref="B6:H6"/>
  </mergeCells>
  <printOptions horizontalCentered="1"/>
  <pageMargins left="0.5" right="0.5" top="0.75" bottom="0.5" header="0" footer="0"/>
  <pageSetup paperSize="9" scale="65" orientation="portrait" useFirstPageNumber="1" r:id="rId1"/>
  <headerFooter alignWithMargins="0">
    <oddFooter>&amp;R&amp;9 33</oddFooter>
  </headerFooter>
  <rowBreaks count="2" manualBreakCount="2">
    <brk id="69" max="8" man="1"/>
    <brk id="7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vt:lpstr>
      <vt:lpstr>'3a'!Print_Area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2016-08-23T08:48:46Z</dcterms:created>
  <dcterms:modified xsi:type="dcterms:W3CDTF">2016-08-23T08:48:51Z</dcterms:modified>
</cp:coreProperties>
</file>