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a" sheetId="1" r:id="rId1"/>
  </sheets>
  <externalReferences>
    <externalReference r:id="rId2"/>
  </externalReferences>
  <definedNames>
    <definedName name="_xlnm.Print_Area" localSheetId="0">'2a'!$A$1:$M$67</definedName>
  </definedNames>
  <calcPr calcId="124519"/>
</workbook>
</file>

<file path=xl/calcChain.xml><?xml version="1.0" encoding="utf-8"?>
<calcChain xmlns="http://schemas.openxmlformats.org/spreadsheetml/2006/main">
  <c r="A3" i="1"/>
  <c r="L6"/>
  <c r="M6"/>
  <c r="B8"/>
  <c r="C8"/>
  <c r="D8"/>
  <c r="E8"/>
  <c r="F10"/>
  <c r="K10"/>
  <c r="M10"/>
  <c r="N10"/>
  <c r="P10"/>
  <c r="P7" s="1"/>
  <c r="S10"/>
  <c r="T10"/>
  <c r="F11"/>
  <c r="K11"/>
  <c r="M11"/>
  <c r="N11"/>
  <c r="P11"/>
  <c r="S11"/>
  <c r="T11" s="1"/>
  <c r="F12"/>
  <c r="K12"/>
  <c r="M12"/>
  <c r="N12"/>
  <c r="P12"/>
  <c r="Q12" s="1"/>
  <c r="S12"/>
  <c r="T12"/>
  <c r="F13"/>
  <c r="K13"/>
  <c r="M13"/>
  <c r="N13"/>
  <c r="P13"/>
  <c r="S13"/>
  <c r="T13" s="1"/>
  <c r="F14"/>
  <c r="K14"/>
  <c r="M14"/>
  <c r="N14"/>
  <c r="P14"/>
  <c r="Q14" s="1"/>
  <c r="S14"/>
  <c r="T14"/>
  <c r="F15"/>
  <c r="K15"/>
  <c r="M15"/>
  <c r="N15"/>
  <c r="P15"/>
  <c r="S15"/>
  <c r="T15" s="1"/>
  <c r="F16"/>
  <c r="K16"/>
  <c r="M16"/>
  <c r="N16"/>
  <c r="P16"/>
  <c r="Q16" s="1"/>
  <c r="S16"/>
  <c r="T16"/>
  <c r="F17"/>
  <c r="K17"/>
  <c r="M17"/>
  <c r="N17"/>
  <c r="P17"/>
  <c r="S17"/>
  <c r="T17" s="1"/>
  <c r="F18"/>
  <c r="K18"/>
  <c r="M18"/>
  <c r="N18"/>
  <c r="P18"/>
  <c r="T18" s="1"/>
  <c r="F19"/>
  <c r="K19"/>
  <c r="M19"/>
  <c r="N19"/>
  <c r="P19"/>
  <c r="F20"/>
  <c r="K20"/>
  <c r="L20"/>
  <c r="M20"/>
  <c r="N20"/>
  <c r="P20"/>
  <c r="F21"/>
  <c r="K21"/>
  <c r="L21"/>
  <c r="M21"/>
  <c r="N21"/>
  <c r="P21"/>
  <c r="F22"/>
  <c r="K22"/>
  <c r="M22"/>
  <c r="N22"/>
  <c r="P22"/>
  <c r="F23"/>
  <c r="F31" s="1"/>
  <c r="K23"/>
  <c r="M23"/>
  <c r="N23"/>
  <c r="P23"/>
  <c r="Q23" s="1"/>
  <c r="F24"/>
  <c r="K24"/>
  <c r="L24"/>
  <c r="M24"/>
  <c r="N24"/>
  <c r="P24"/>
  <c r="Q24" s="1"/>
  <c r="F25"/>
  <c r="K25"/>
  <c r="L25"/>
  <c r="M25"/>
  <c r="N25"/>
  <c r="P25"/>
  <c r="F26"/>
  <c r="K26"/>
  <c r="M26"/>
  <c r="N26"/>
  <c r="P26"/>
  <c r="F27"/>
  <c r="K27"/>
  <c r="M27"/>
  <c r="N27"/>
  <c r="P27"/>
  <c r="Q27" s="1"/>
  <c r="F28"/>
  <c r="K28"/>
  <c r="L28"/>
  <c r="M28"/>
  <c r="N28"/>
  <c r="P28"/>
  <c r="Q28" s="1"/>
  <c r="F29"/>
  <c r="K29"/>
  <c r="L29"/>
  <c r="M29"/>
  <c r="N29"/>
  <c r="P29"/>
  <c r="F30"/>
  <c r="K30"/>
  <c r="M30"/>
  <c r="P30"/>
  <c r="Q30" s="1"/>
  <c r="B31"/>
  <c r="C31"/>
  <c r="D31"/>
  <c r="E31"/>
  <c r="G31"/>
  <c r="H31"/>
  <c r="I31"/>
  <c r="J31"/>
  <c r="L19" s="1"/>
  <c r="K31"/>
  <c r="A35"/>
  <c r="B42"/>
  <c r="C42"/>
  <c r="N42" s="1"/>
  <c r="E42"/>
  <c r="P42"/>
  <c r="T42" s="1"/>
  <c r="S42"/>
  <c r="B43"/>
  <c r="C43"/>
  <c r="E43" s="1"/>
  <c r="S43"/>
  <c r="B44"/>
  <c r="C44"/>
  <c r="N44" s="1"/>
  <c r="E44"/>
  <c r="S44"/>
  <c r="B45"/>
  <c r="C45"/>
  <c r="E45" s="1"/>
  <c r="S45"/>
  <c r="B46"/>
  <c r="C46"/>
  <c r="N46" s="1"/>
  <c r="E46"/>
  <c r="S46"/>
  <c r="B47"/>
  <c r="C47"/>
  <c r="E47" s="1"/>
  <c r="P47"/>
  <c r="S47"/>
  <c r="T47"/>
  <c r="B48"/>
  <c r="C48"/>
  <c r="N48" s="1"/>
  <c r="E48"/>
  <c r="S48"/>
  <c r="B49"/>
  <c r="C49"/>
  <c r="E49" s="1"/>
  <c r="P49"/>
  <c r="S49"/>
  <c r="T49"/>
  <c r="B50"/>
  <c r="C50"/>
  <c r="N50" s="1"/>
  <c r="E50"/>
  <c r="B51"/>
  <c r="C51"/>
  <c r="N51" s="1"/>
  <c r="P51"/>
  <c r="B52"/>
  <c r="C52"/>
  <c r="E52" s="1"/>
  <c r="P52"/>
  <c r="B53"/>
  <c r="C53"/>
  <c r="P44" s="1"/>
  <c r="P53"/>
  <c r="B54"/>
  <c r="C54"/>
  <c r="N54" s="1"/>
  <c r="E54"/>
  <c r="B55"/>
  <c r="C55"/>
  <c r="E55"/>
  <c r="B56"/>
  <c r="C56"/>
  <c r="P46" s="1"/>
  <c r="B57"/>
  <c r="C57"/>
  <c r="N57" s="1"/>
  <c r="P57"/>
  <c r="B58"/>
  <c r="C58"/>
  <c r="P48" s="1"/>
  <c r="E58"/>
  <c r="P58"/>
  <c r="B59"/>
  <c r="C59"/>
  <c r="E59"/>
  <c r="B60"/>
  <c r="C60"/>
  <c r="P50" s="1"/>
  <c r="N60"/>
  <c r="P60"/>
  <c r="B61"/>
  <c r="C61"/>
  <c r="N61" s="1"/>
  <c r="P61"/>
  <c r="B62"/>
  <c r="C62"/>
  <c r="P62" s="1"/>
  <c r="E62"/>
  <c r="B63"/>
  <c r="T48" l="1"/>
  <c r="U10"/>
  <c r="T44"/>
  <c r="U17"/>
  <c r="T46"/>
  <c r="U11"/>
  <c r="T19"/>
  <c r="U13" s="1"/>
  <c r="Q19"/>
  <c r="Q22"/>
  <c r="Q26"/>
  <c r="Q11"/>
  <c r="Q13"/>
  <c r="Q15"/>
  <c r="Q17"/>
  <c r="Q20"/>
  <c r="Q21"/>
  <c r="Q25"/>
  <c r="Q29"/>
  <c r="U18"/>
  <c r="U14"/>
  <c r="N56"/>
  <c r="N52"/>
  <c r="N49"/>
  <c r="N47"/>
  <c r="N45"/>
  <c r="N43"/>
  <c r="L17"/>
  <c r="L15"/>
  <c r="L13"/>
  <c r="L11"/>
  <c r="N55"/>
  <c r="P45"/>
  <c r="P56"/>
  <c r="P43"/>
  <c r="E61"/>
  <c r="P59"/>
  <c r="N58"/>
  <c r="E57"/>
  <c r="P55"/>
  <c r="E53"/>
  <c r="E51"/>
  <c r="M31"/>
  <c r="L27"/>
  <c r="L23"/>
  <c r="Q18"/>
  <c r="L18"/>
  <c r="L16"/>
  <c r="L14"/>
  <c r="L12"/>
  <c r="Q10"/>
  <c r="L10"/>
  <c r="C63"/>
  <c r="N59"/>
  <c r="E60"/>
  <c r="E56"/>
  <c r="P54"/>
  <c r="N53"/>
  <c r="L30"/>
  <c r="L26"/>
  <c r="L22"/>
  <c r="D55" l="1"/>
  <c r="D59"/>
  <c r="E63"/>
  <c r="D62"/>
  <c r="D42"/>
  <c r="D44"/>
  <c r="D46"/>
  <c r="D48"/>
  <c r="D50"/>
  <c r="D54"/>
  <c r="D58"/>
  <c r="T45"/>
  <c r="D45"/>
  <c r="D52"/>
  <c r="D61"/>
  <c r="U15"/>
  <c r="U16"/>
  <c r="T50"/>
  <c r="D43"/>
  <c r="D56"/>
  <c r="D60"/>
  <c r="D57"/>
  <c r="U19"/>
  <c r="T20"/>
  <c r="D49"/>
  <c r="Q59"/>
  <c r="D51"/>
  <c r="U12"/>
  <c r="U44"/>
  <c r="U48"/>
  <c r="P39"/>
  <c r="Q43" s="1"/>
  <c r="P63"/>
  <c r="Q63" s="1"/>
  <c r="T43"/>
  <c r="L31"/>
  <c r="D47"/>
  <c r="D53"/>
  <c r="U46"/>
  <c r="Q55" l="1"/>
  <c r="U45"/>
  <c r="D63"/>
  <c r="U43"/>
  <c r="T51"/>
  <c r="U51" s="1"/>
  <c r="Q54"/>
  <c r="P38"/>
  <c r="Q42"/>
  <c r="Q58"/>
  <c r="Q47"/>
  <c r="Q48"/>
  <c r="Q49"/>
  <c r="Q44"/>
  <c r="Q57"/>
  <c r="U49"/>
  <c r="Q61"/>
  <c r="Q51"/>
  <c r="Q62"/>
  <c r="Q53"/>
  <c r="Q50"/>
  <c r="Q60"/>
  <c r="Q52"/>
  <c r="U42"/>
  <c r="U47"/>
  <c r="Q46"/>
  <c r="Q56"/>
  <c r="U50"/>
  <c r="Q45"/>
</calcChain>
</file>

<file path=xl/sharedStrings.xml><?xml version="1.0" encoding="utf-8"?>
<sst xmlns="http://schemas.openxmlformats.org/spreadsheetml/2006/main" count="114" uniqueCount="37">
  <si>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</si>
  <si>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Note:   Details may not add up to totals due to rounding.</t>
  </si>
  <si>
    <t>Total</t>
  </si>
  <si>
    <t>Others</t>
  </si>
  <si>
    <t>Denmark</t>
  </si>
  <si>
    <t>USA</t>
  </si>
  <si>
    <t>France</t>
  </si>
  <si>
    <t>UK</t>
  </si>
  <si>
    <t>Canada</t>
  </si>
  <si>
    <t>Thailand</t>
  </si>
  <si>
    <t>Taiwan</t>
  </si>
  <si>
    <t>Australia</t>
  </si>
  <si>
    <t>Switzerland</t>
  </si>
  <si>
    <t>Singapore</t>
  </si>
  <si>
    <t>China (PROC)</t>
  </si>
  <si>
    <t>Netherlands</t>
  </si>
  <si>
    <t>India</t>
  </si>
  <si>
    <t>Malaysia</t>
  </si>
  <si>
    <t>Hongkong</t>
  </si>
  <si>
    <t>South Korea</t>
  </si>
  <si>
    <t>Japan</t>
  </si>
  <si>
    <t>Germany</t>
  </si>
  <si>
    <t>Cayman Islands</t>
  </si>
  <si>
    <t>British Virgin Islands</t>
  </si>
  <si>
    <t>Country</t>
  </si>
  <si>
    <t>Growth Rate
2014 - 2015</t>
  </si>
  <si>
    <t>Percent to Total 2015</t>
  </si>
  <si>
    <t>Approved FI</t>
  </si>
  <si>
    <t>(in million pesos)</t>
  </si>
  <si>
    <t>Total Approved Foreign Investments by Country of Investor</t>
  </si>
  <si>
    <t>Table 2b</t>
  </si>
  <si>
    <t>`</t>
  </si>
  <si>
    <t>Q4</t>
  </si>
  <si>
    <t>Q3</t>
  </si>
  <si>
    <t>Q2</t>
  </si>
  <si>
    <t>Q1</t>
  </si>
  <si>
    <t>Table 2a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</si>
</sst>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(* #,##0.0_);_(* \(#,##0.0\);_(* &quot;-&quot;?_);_(@_)"/>
    <numFmt numFmtId="165" formatCode="#,##0.0"/>
    <numFmt numFmtId="166" formatCode="#,##0.0_);[Red]\(#,##0.0\)"/>
    <numFmt numFmtId="167" formatCode="_(* #,##0.0_);_(* \(#,##0.0\);_(* &quot;-&quot;??_);_(@_)"/>
    <numFmt numFmtId="168" formatCode="_(* #,##0_);_(* \(#,##0\);_(* &quot;-&quot;??_);_(@_)"/>
    <numFmt numFmtId="169" formatCode="0.0_);[Red]\(0.0\)"/>
    <numFmt numFmtId="170" formatCode="0.0%"/>
    <numFmt numFmtId="171" formatCode="#,##0;[Red]#,##0"/>
    <numFmt numFmtId="172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"/>
      <color rgb="FFFF0000"/>
      <name val="Arial"/>
      <family val="2"/>
    </font>
    <font>
      <i/>
      <sz val="8"/>
      <color indexed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/>
    <xf numFmtId="166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left" vertical="center" indent="1"/>
    </xf>
    <xf numFmtId="167" fontId="2" fillId="2" borderId="0" xfId="0" applyNumberFormat="1" applyFont="1" applyFill="1"/>
    <xf numFmtId="166" fontId="5" fillId="2" borderId="1" xfId="1" applyNumberFormat="1" applyFont="1" applyFill="1" applyBorder="1" applyAlignment="1">
      <alignment horizontal="right" vertical="center"/>
    </xf>
    <xf numFmtId="167" fontId="5" fillId="2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3" fontId="4" fillId="2" borderId="0" xfId="0" quotePrefix="1" applyNumberFormat="1" applyFont="1" applyFill="1" applyBorder="1" applyAlignment="1"/>
    <xf numFmtId="165" fontId="6" fillId="2" borderId="0" xfId="0" quotePrefix="1" applyNumberFormat="1" applyFont="1" applyFill="1" applyBorder="1" applyAlignment="1"/>
    <xf numFmtId="3" fontId="7" fillId="2" borderId="0" xfId="0" applyNumberFormat="1" applyFont="1" applyFill="1" applyBorder="1" applyAlignment="1"/>
    <xf numFmtId="166" fontId="5" fillId="2" borderId="0" xfId="3" applyNumberFormat="1" applyFont="1" applyFill="1" applyBorder="1" applyAlignment="1">
      <alignment horizontal="right" vertical="center"/>
    </xf>
    <xf numFmtId="166" fontId="5" fillId="3" borderId="0" xfId="1" applyNumberFormat="1" applyFont="1" applyFill="1" applyBorder="1" applyAlignment="1">
      <alignment horizontal="right" vertical="center"/>
    </xf>
    <xf numFmtId="167" fontId="2" fillId="2" borderId="0" xfId="3" applyNumberFormat="1" applyFont="1" applyFill="1" applyAlignment="1">
      <alignment horizontal="right" vertical="center"/>
    </xf>
    <xf numFmtId="165" fontId="5" fillId="4" borderId="0" xfId="0" applyNumberFormat="1" applyFont="1" applyFill="1" applyBorder="1" applyAlignment="1">
      <alignment vertical="center"/>
    </xf>
    <xf numFmtId="166" fontId="5" fillId="5" borderId="0" xfId="3" applyNumberFormat="1" applyFont="1" applyFill="1" applyBorder="1" applyAlignment="1">
      <alignment horizontal="right" vertical="center"/>
    </xf>
    <xf numFmtId="166" fontId="5" fillId="5" borderId="0" xfId="1" applyNumberFormat="1" applyFont="1" applyFill="1" applyBorder="1" applyAlignment="1">
      <alignment horizontal="right" vertical="center"/>
    </xf>
    <xf numFmtId="167" fontId="2" fillId="5" borderId="0" xfId="3" applyNumberFormat="1" applyFont="1" applyFill="1" applyAlignment="1">
      <alignment horizontal="right" vertical="center"/>
    </xf>
    <xf numFmtId="165" fontId="5" fillId="5" borderId="0" xfId="0" applyNumberFormat="1" applyFont="1" applyFill="1" applyBorder="1" applyAlignment="1">
      <alignment vertical="center"/>
    </xf>
    <xf numFmtId="166" fontId="5" fillId="4" borderId="0" xfId="3" applyNumberFormat="1" applyFont="1" applyFill="1" applyBorder="1" applyAlignment="1">
      <alignment horizontal="right" vertical="center"/>
    </xf>
    <xf numFmtId="167" fontId="2" fillId="4" borderId="0" xfId="3" applyNumberFormat="1" applyFont="1" applyFill="1" applyAlignment="1">
      <alignment horizontal="right" vertical="center"/>
    </xf>
    <xf numFmtId="167" fontId="5" fillId="4" borderId="0" xfId="1" applyNumberFormat="1" applyFont="1" applyFill="1" applyBorder="1" applyAlignment="1">
      <alignment horizontal="right" vertical="center"/>
    </xf>
    <xf numFmtId="166" fontId="5" fillId="4" borderId="0" xfId="1" applyNumberFormat="1" applyFont="1" applyFill="1" applyBorder="1" applyAlignment="1">
      <alignment horizontal="right" vertical="center"/>
    </xf>
    <xf numFmtId="167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167" fontId="0" fillId="0" borderId="0" xfId="1" applyNumberFormat="1" applyFont="1" applyBorder="1"/>
    <xf numFmtId="167" fontId="2" fillId="2" borderId="0" xfId="3" quotePrefix="1" applyNumberFormat="1" applyFont="1" applyFill="1" applyAlignment="1">
      <alignment horizontal="center" vertical="center"/>
    </xf>
    <xf numFmtId="167" fontId="2" fillId="4" borderId="0" xfId="3" quotePrefix="1" applyNumberFormat="1" applyFont="1" applyFill="1" applyAlignment="1">
      <alignment horizontal="center" vertical="center"/>
    </xf>
    <xf numFmtId="167" fontId="5" fillId="2" borderId="0" xfId="1" applyNumberFormat="1" applyFont="1" applyFill="1" applyAlignment="1">
      <alignment horizontal="right" vertical="center"/>
    </xf>
    <xf numFmtId="168" fontId="0" fillId="0" borderId="0" xfId="0" applyNumberFormat="1"/>
    <xf numFmtId="0" fontId="0" fillId="0" borderId="2" xfId="0" applyBorder="1"/>
    <xf numFmtId="166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8" fontId="0" fillId="0" borderId="8" xfId="0" applyNumberFormat="1" applyBorder="1"/>
    <xf numFmtId="0" fontId="0" fillId="0" borderId="9" xfId="0" applyBorder="1"/>
    <xf numFmtId="168" fontId="2" fillId="2" borderId="0" xfId="0" applyNumberFormat="1" applyFont="1" applyFill="1" applyAlignment="1">
      <alignment vertical="center"/>
    </xf>
    <xf numFmtId="166" fontId="9" fillId="2" borderId="10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166" fontId="9" fillId="2" borderId="15" xfId="0" applyNumberFormat="1" applyFont="1" applyFill="1" applyBorder="1" applyAlignment="1">
      <alignment horizontal="center" vertical="center" wrapText="1"/>
    </xf>
    <xf numFmtId="3" fontId="10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Alignment="1">
      <alignment vertical="center"/>
    </xf>
    <xf numFmtId="166" fontId="5" fillId="2" borderId="0" xfId="0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right" vertical="center"/>
    </xf>
    <xf numFmtId="10" fontId="2" fillId="2" borderId="0" xfId="2" applyNumberFormat="1" applyFont="1" applyFill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167" fontId="5" fillId="3" borderId="0" xfId="1" applyNumberFormat="1" applyFont="1" applyFill="1" applyAlignment="1">
      <alignment horizontal="right" vertical="center"/>
    </xf>
    <xf numFmtId="167" fontId="2" fillId="3" borderId="0" xfId="1" applyNumberFormat="1" applyFont="1" applyFill="1" applyAlignment="1">
      <alignment horizontal="right" vertical="center"/>
    </xf>
    <xf numFmtId="169" fontId="5" fillId="5" borderId="0" xfId="1" applyNumberFormat="1" applyFont="1" applyFill="1" applyBorder="1" applyAlignment="1">
      <alignment vertical="center"/>
    </xf>
    <xf numFmtId="167" fontId="5" fillId="5" borderId="0" xfId="1" applyNumberFormat="1" applyFont="1" applyFill="1" applyAlignment="1">
      <alignment horizontal="right" vertical="center"/>
    </xf>
    <xf numFmtId="167" fontId="2" fillId="5" borderId="0" xfId="1" applyNumberFormat="1" applyFont="1" applyFill="1" applyAlignment="1">
      <alignment horizontal="right" vertical="center"/>
    </xf>
    <xf numFmtId="169" fontId="5" fillId="2" borderId="0" xfId="1" applyNumberFormat="1" applyFont="1" applyFill="1" applyBorder="1" applyAlignment="1">
      <alignment vertical="center"/>
    </xf>
    <xf numFmtId="167" fontId="5" fillId="5" borderId="0" xfId="1" applyNumberFormat="1" applyFont="1" applyFill="1" applyBorder="1" applyAlignment="1">
      <alignment horizontal="right" vertical="center"/>
    </xf>
    <xf numFmtId="169" fontId="5" fillId="4" borderId="0" xfId="1" applyNumberFormat="1" applyFont="1" applyFill="1" applyBorder="1" applyAlignment="1">
      <alignment horizontal="right" vertical="center"/>
    </xf>
    <xf numFmtId="167" fontId="5" fillId="4" borderId="0" xfId="1" applyNumberFormat="1" applyFont="1" applyFill="1" applyAlignment="1">
      <alignment horizontal="right" vertical="center"/>
    </xf>
    <xf numFmtId="167" fontId="2" fillId="4" borderId="0" xfId="1" applyNumberFormat="1" applyFont="1" applyFill="1" applyAlignment="1">
      <alignment horizontal="right" vertical="center"/>
    </xf>
    <xf numFmtId="167" fontId="2" fillId="4" borderId="0" xfId="1" quotePrefix="1" applyNumberFormat="1" applyFont="1" applyFill="1" applyAlignment="1">
      <alignment horizontal="center" vertical="center"/>
    </xf>
    <xf numFmtId="169" fontId="5" fillId="4" borderId="0" xfId="1" applyNumberFormat="1" applyFont="1" applyFill="1" applyBorder="1" applyAlignment="1">
      <alignment vertical="center"/>
    </xf>
    <xf numFmtId="167" fontId="5" fillId="2" borderId="0" xfId="1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70" fontId="2" fillId="2" borderId="0" xfId="2" applyNumberFormat="1" applyFont="1" applyFill="1" applyAlignment="1">
      <alignment vertical="center"/>
    </xf>
    <xf numFmtId="167" fontId="2" fillId="2" borderId="0" xfId="1" quotePrefix="1" applyNumberFormat="1" applyFont="1" applyFill="1" applyAlignment="1">
      <alignment horizontal="center" vertical="center"/>
    </xf>
    <xf numFmtId="169" fontId="5" fillId="2" borderId="0" xfId="1" applyNumberFormat="1" applyFont="1" applyFill="1" applyBorder="1" applyAlignment="1">
      <alignment horizontal="right" vertical="center"/>
    </xf>
    <xf numFmtId="169" fontId="5" fillId="2" borderId="0" xfId="1" applyNumberFormat="1" applyFont="1" applyFill="1" applyAlignment="1">
      <alignment vertical="center"/>
    </xf>
    <xf numFmtId="166" fontId="10" fillId="2" borderId="19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166" fontId="10" fillId="2" borderId="21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43" fontId="2" fillId="2" borderId="0" xfId="1" applyFont="1" applyFill="1" applyAlignment="1">
      <alignment vertical="center"/>
    </xf>
    <xf numFmtId="166" fontId="10" fillId="2" borderId="25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171" fontId="5" fillId="2" borderId="0" xfId="0" applyNumberFormat="1" applyFont="1" applyFill="1" applyBorder="1" applyAlignment="1">
      <alignment horizontal="left" vertical="center"/>
    </xf>
  </cellXfs>
  <cellStyles count="33">
    <cellStyle name="Comma" xfId="1" builtinId="3"/>
    <cellStyle name="Comma 2" xfId="4"/>
    <cellStyle name="Comma 2 2" xfId="5"/>
    <cellStyle name="Comma 2 2 2" xfId="6"/>
    <cellStyle name="Comma 3" xfId="7"/>
    <cellStyle name="Comma 3 2" xfId="8"/>
    <cellStyle name="Comma 4" xfId="9"/>
    <cellStyle name="Comma 4 2" xfId="10"/>
    <cellStyle name="Comma 5" xfId="11"/>
    <cellStyle name="Comma 6" xfId="3"/>
    <cellStyle name="Normal" xfId="0" builtinId="0"/>
    <cellStyle name="Normal 2" xfId="12"/>
    <cellStyle name="Normal 2 2" xfId="13"/>
    <cellStyle name="Normal 2 2 2" xfId="14"/>
    <cellStyle name="Normal 2 3" xfId="15"/>
    <cellStyle name="Normal 2 3 2" xfId="16"/>
    <cellStyle name="Normal 3" xfId="17"/>
    <cellStyle name="Normal 3 2" xfId="18"/>
    <cellStyle name="Normal 3 5" xfId="19"/>
    <cellStyle name="Normal 4" xfId="20"/>
    <cellStyle name="Normal 5" xfId="21"/>
    <cellStyle name="Normal 5 2" xfId="22"/>
    <cellStyle name="Normal 6" xfId="23"/>
    <cellStyle name="Percent" xfId="2" builtinId="5"/>
    <cellStyle name="Percent 2" xfId="24"/>
    <cellStyle name="Percent 2 2" xfId="25"/>
    <cellStyle name="Percent 2 3" xfId="26"/>
    <cellStyle name="Percent 2 3 2" xfId="27"/>
    <cellStyle name="Percent 3" xfId="28"/>
    <cellStyle name="Percent 3 2" xfId="29"/>
    <cellStyle name="Percent 4" xfId="30"/>
    <cellStyle name="Percent 4 2" xfId="31"/>
    <cellStyle name="Percent 5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PH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2b
Total Approved FDIs by Country of Investor
Sem1 2008 and Sem1 2009</a:t>
            </a:r>
          </a:p>
        </c:rich>
      </c:tx>
      <c:layout/>
      <c:spPr>
        <a:noFill/>
        <a:ln w="25400">
          <a:noFill/>
        </a:ln>
      </c:spPr>
    </c:title>
    <c:view3D>
      <c:rotY val="3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lang="en-PH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280"/>
      <c:perspective val="0"/>
    </c:view3D>
    <c:plotArea>
      <c:layout>
        <c:manualLayout>
          <c:layoutTarget val="inner"/>
          <c:xMode val="edge"/>
          <c:yMode val="edge"/>
          <c:x val="0.30094280383626737"/>
          <c:y val="0.30442364917151321"/>
          <c:w val="0.50529538082641456"/>
          <c:h val="0.32592671182174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2420164346927E-2"/>
                  <c:y val="-0.15726459724449318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685179412814285E-2"/>
                  <c:y val="-0.225484686754581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3584642030652032E-2"/>
                  <c:y val="0.1005748749491420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702856420055906"/>
                  <c:y val="0.120865104627879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457004621410349E-2"/>
                  <c:y val="0.2467710022599529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85465822796251E-2"/>
                  <c:y val="0.13455618295852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306390918002712"/>
                  <c:y val="0.1092830021557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351498231395799"/>
                  <c:y val="-1.4328233784672701E-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6645344030791295E-2"/>
                  <c:y val="-0.1125500999719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3101409640866236E-3"/>
                  <c:y val="-0.16532522359423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5558867362146235E-2"/>
                  <c:y val="1.51715639974038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5171385991058102"/>
                  <c:y val="0.269939189391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53502235469448645"/>
                  <c:y val="0.353783937611711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8733233979135598"/>
                  <c:y val="0.278119164827703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56035767511177403"/>
                  <c:y val="0.447853655126963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0074515648286244"/>
                  <c:y val="0.537833384924160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45603576751117703"/>
                  <c:y val="0.607363176131087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Mode val="edge"/>
                  <c:yMode val="edge"/>
                  <c:x val="0.43368107302533498"/>
                  <c:y val="0.658488022606768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34724292101341298"/>
                  <c:y val="0.617588145426222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286140089418778"/>
                  <c:y val="0.619633139285250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21609538002980619"/>
                  <c:y val="0.65235304102968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'2a'!$S$10:$S$18</c:f>
              <c:strCache>
                <c:ptCount val="9"/>
                <c:pt idx="0">
                  <c:v>Japan</c:v>
                </c:pt>
                <c:pt idx="1">
                  <c:v>Netherlands</c:v>
                </c:pt>
                <c:pt idx="2">
                  <c:v>USA</c:v>
                </c:pt>
                <c:pt idx="3">
                  <c:v>South Korea</c:v>
                </c:pt>
                <c:pt idx="4">
                  <c:v>Singapore</c:v>
                </c:pt>
                <c:pt idx="5">
                  <c:v>Taiwan</c:v>
                </c:pt>
                <c:pt idx="6">
                  <c:v>Cayman Islands</c:v>
                </c:pt>
                <c:pt idx="7">
                  <c:v>Malaysia</c:v>
                </c:pt>
                <c:pt idx="8">
                  <c:v>Others</c:v>
                </c:pt>
              </c:strCache>
            </c:strRef>
          </c:cat>
          <c:val>
            <c:numRef>
              <c:f>'2a'!$T$10:$T$18</c:f>
              <c:numCache>
                <c:formatCode>_(* #,##0.0_);_(* \(#,##0.0\);_(* "-"??_);_(@_)</c:formatCode>
                <c:ptCount val="9"/>
                <c:pt idx="0">
                  <c:v>39441.879192037246</c:v>
                </c:pt>
                <c:pt idx="1">
                  <c:v>36981.812135090753</c:v>
                </c:pt>
                <c:pt idx="2">
                  <c:v>16508.491386522968</c:v>
                </c:pt>
                <c:pt idx="3">
                  <c:v>12676.776998735844</c:v>
                </c:pt>
                <c:pt idx="4">
                  <c:v>4643.3239750800558</c:v>
                </c:pt>
                <c:pt idx="5">
                  <c:v>4064.6201982593993</c:v>
                </c:pt>
                <c:pt idx="6">
                  <c:v>2845.3425392552472</c:v>
                </c:pt>
                <c:pt idx="7">
                  <c:v>2706.2057720345524</c:v>
                </c:pt>
                <c:pt idx="8">
                  <c:v>18749.600145941444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44" l="0.75000000000000044" r="0.75000000000000044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300"/>
      <c:perspective val="0"/>
    </c:view3D>
    <c:plotArea>
      <c:layout>
        <c:manualLayout>
          <c:layoutTarget val="inner"/>
          <c:xMode val="edge"/>
          <c:yMode val="edge"/>
          <c:x val="0.2639326420831058"/>
          <c:y val="0.301235091727524"/>
          <c:w val="0.54869422308100047"/>
          <c:h val="0.261363998918012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7929222213559912"/>
                  <c:y val="-3.3774767791331803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25226151955E-2"/>
                  <c:y val="-8.4036327845383077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439359683999942E-2"/>
                  <c:y val="0.16473175309044899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0729398924144404E-2"/>
                  <c:y val="0.1329653352916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100647072581339E-3"/>
                  <c:y val="0.212308215359090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051583898547335E-2"/>
                  <c:y val="0.187195408864047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2988279930355097E-2"/>
                  <c:y val="9.6000979152217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6053844754554168E-2"/>
                  <c:y val="-1.07646906830946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817338426756136E-2"/>
                  <c:y val="-0.18910665959501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3066813797918997E-2"/>
                  <c:y val="-0.109180088284419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3133492628721657E-2"/>
                  <c:y val="-0.1146419667849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5171385991058102"/>
                  <c:y val="0.269939189391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53502235469448645"/>
                  <c:y val="0.353783937611711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8733233979135598"/>
                  <c:y val="0.278119164827703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56035767511177403"/>
                  <c:y val="0.447853655126963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0074515648286244"/>
                  <c:y val="0.537833384924160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45603576751117703"/>
                  <c:y val="0.607363176131087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Mode val="edge"/>
                  <c:yMode val="edge"/>
                  <c:x val="0.43368107302533498"/>
                  <c:y val="0.658488022606768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34724292101341298"/>
                  <c:y val="0.617588145426222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286140089418778"/>
                  <c:y val="0.619633139285250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21609538002980619"/>
                  <c:y val="0.65235304102968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'2a'!$S$42:$S$50</c:f>
              <c:strCache>
                <c:ptCount val="9"/>
                <c:pt idx="0">
                  <c:v>Netherlands</c:v>
                </c:pt>
                <c:pt idx="1">
                  <c:v>Japan</c:v>
                </c:pt>
                <c:pt idx="2">
                  <c:v>South Korea</c:v>
                </c:pt>
                <c:pt idx="3">
                  <c:v>USA</c:v>
                </c:pt>
                <c:pt idx="4">
                  <c:v>Singapore</c:v>
                </c:pt>
                <c:pt idx="5">
                  <c:v>British Virgin Islands</c:v>
                </c:pt>
                <c:pt idx="6">
                  <c:v>Taiwan</c:v>
                </c:pt>
                <c:pt idx="7">
                  <c:v>Cayman Islands</c:v>
                </c:pt>
                <c:pt idx="8">
                  <c:v>Others</c:v>
                </c:pt>
              </c:strCache>
            </c:strRef>
          </c:cat>
          <c:val>
            <c:numRef>
              <c:f>'2a'!$T$42:$T$50</c:f>
              <c:numCache>
                <c:formatCode>_(* #,##0.0_);_(* \(#,##0.0\);_(* "-"??_);_(@_)</c:formatCode>
                <c:ptCount val="9"/>
                <c:pt idx="0">
                  <c:v>82726.604658110329</c:v>
                </c:pt>
                <c:pt idx="1">
                  <c:v>54711.135767837426</c:v>
                </c:pt>
                <c:pt idx="2">
                  <c:v>23165.599851326209</c:v>
                </c:pt>
                <c:pt idx="3">
                  <c:v>21740.551395550192</c:v>
                </c:pt>
                <c:pt idx="4">
                  <c:v>16817.171677848073</c:v>
                </c:pt>
                <c:pt idx="5">
                  <c:v>5625.654207186446</c:v>
                </c:pt>
                <c:pt idx="6">
                  <c:v>5457.7447522316761</c:v>
                </c:pt>
                <c:pt idx="7">
                  <c:v>4428.5684928174851</c:v>
                </c:pt>
                <c:pt idx="8">
                  <c:v>30542.665906856731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44" l="0.75000000000000044" r="0.75000000000000044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561975</xdr:colOff>
      <xdr:row>10</xdr:row>
      <xdr:rowOff>152400</xdr:rowOff>
    </xdr:from>
    <xdr:to>
      <xdr:col>30</xdr:col>
      <xdr:colOff>400050</xdr:colOff>
      <xdr:row>27</xdr:row>
      <xdr:rowOff>47625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247650</xdr:colOff>
      <xdr:row>33</xdr:row>
      <xdr:rowOff>95250</xdr:rowOff>
    </xdr:from>
    <xdr:to>
      <xdr:col>30</xdr:col>
      <xdr:colOff>333375</xdr:colOff>
      <xdr:row>56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\4thQ\7.3%20Q4%202015%20FI%20Tables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-1"/>
      <sheetName val="1a-2"/>
      <sheetName val="1b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</sheetNames>
    <sheetDataSet>
      <sheetData sheetId="0"/>
      <sheetData sheetId="1"/>
      <sheetData sheetId="2">
        <row r="3">
          <cell r="A3" t="str">
            <v>First Quarter 2014 to Fourth Quarter 2015</v>
          </cell>
        </row>
        <row r="6">
          <cell r="L6" t="str">
            <v>Percent to Total Q4 2015</v>
          </cell>
          <cell r="M6" t="str">
            <v>Growth Rate
Q4 2014  -   Q4 2015</v>
          </cell>
        </row>
        <row r="8"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</row>
        <row r="22">
          <cell r="A22" t="str">
            <v>2014 to 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view="pageBreakPreview" zoomScaleNormal="65" zoomScaleSheetLayoutView="100" zoomScalePageLayoutView="65" workbookViewId="0">
      <selection activeCell="AB26" sqref="AB26"/>
    </sheetView>
  </sheetViews>
  <sheetFormatPr defaultColWidth="8.85546875" defaultRowHeight="12.75"/>
  <cols>
    <col min="1" max="1" width="26.140625" style="1" customWidth="1"/>
    <col min="2" max="2" width="11.7109375" style="1" customWidth="1"/>
    <col min="3" max="3" width="10.28515625" style="1" bestFit="1" customWidth="1"/>
    <col min="4" max="4" width="10" style="1" customWidth="1"/>
    <col min="5" max="5" width="10.85546875" style="1" customWidth="1"/>
    <col min="6" max="6" width="10.7109375" style="1" customWidth="1"/>
    <col min="7" max="7" width="9.5703125" style="1" customWidth="1"/>
    <col min="8" max="8" width="9.85546875" style="1" customWidth="1"/>
    <col min="9" max="9" width="10" style="1" customWidth="1"/>
    <col min="10" max="10" width="9.7109375" style="1" bestFit="1" customWidth="1"/>
    <col min="11" max="11" width="9.7109375" style="1" customWidth="1"/>
    <col min="12" max="12" width="9.42578125" style="1" customWidth="1"/>
    <col min="13" max="13" width="11.42578125" style="1" customWidth="1"/>
    <col min="14" max="15" width="8.85546875" style="1" customWidth="1"/>
    <col min="16" max="16" width="13.42578125" style="1" customWidth="1"/>
    <col min="17" max="19" width="8.85546875" style="1"/>
    <col min="20" max="20" width="10.28515625" style="1" bestFit="1" customWidth="1"/>
    <col min="21" max="16384" width="8.85546875" style="1"/>
  </cols>
  <sheetData>
    <row r="1" spans="1:21" s="14" customFormat="1" ht="14.1" customHeight="1">
      <c r="A1" s="65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1" s="14" customFormat="1" ht="14.1" customHeight="1">
      <c r="A2" s="65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s="14" customFormat="1" ht="14.1" customHeight="1">
      <c r="A3" s="108" t="str">
        <f>'[1]1b'!A3</f>
        <v>First Quarter 2014 to Fourth Quarter 2015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21" s="14" customFormat="1" ht="14.1" customHeight="1">
      <c r="A4" s="64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21" s="14" customFormat="1" ht="9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21" s="14" customFormat="1">
      <c r="A6" s="62"/>
      <c r="B6" s="107" t="s">
        <v>27</v>
      </c>
      <c r="C6" s="106"/>
      <c r="D6" s="106"/>
      <c r="E6" s="106"/>
      <c r="F6" s="106"/>
      <c r="G6" s="106"/>
      <c r="H6" s="106"/>
      <c r="I6" s="106"/>
      <c r="J6" s="106"/>
      <c r="K6" s="105"/>
      <c r="L6" s="104" t="str">
        <f>'[1]1b'!L6:L8</f>
        <v>Percent to Total Q4 2015</v>
      </c>
      <c r="M6" s="103" t="str">
        <f>'[1]1b'!M6:M8</f>
        <v>Growth Rate
Q4 2014  -   Q4 2015</v>
      </c>
      <c r="P6" s="102"/>
    </row>
    <row r="7" spans="1:21" s="14" customFormat="1">
      <c r="A7" s="57" t="s">
        <v>24</v>
      </c>
      <c r="B7" s="101">
        <v>2014</v>
      </c>
      <c r="C7" s="100"/>
      <c r="D7" s="100"/>
      <c r="E7" s="100"/>
      <c r="F7" s="99"/>
      <c r="G7" s="101">
        <v>2015</v>
      </c>
      <c r="H7" s="100"/>
      <c r="I7" s="100"/>
      <c r="J7" s="100"/>
      <c r="K7" s="99"/>
      <c r="L7" s="98"/>
      <c r="M7" s="97"/>
      <c r="O7" s="14" t="s">
        <v>2</v>
      </c>
      <c r="P7" s="67">
        <f>SUM(P10:P30)</f>
        <v>138618.05234295753</v>
      </c>
    </row>
    <row r="8" spans="1:21" s="14" customFormat="1" ht="13.5" thickBot="1">
      <c r="A8" s="49"/>
      <c r="B8" s="96" t="str">
        <f>'[1]1b'!B8</f>
        <v>Q1</v>
      </c>
      <c r="C8" s="95" t="str">
        <f>'[1]1b'!C8</f>
        <v>Q2</v>
      </c>
      <c r="D8" s="95" t="str">
        <f>'[1]1b'!D8</f>
        <v>Q3</v>
      </c>
      <c r="E8" s="95" t="str">
        <f>'[1]1b'!E8</f>
        <v>Q4</v>
      </c>
      <c r="F8" s="95" t="s">
        <v>2</v>
      </c>
      <c r="G8" s="94" t="s">
        <v>35</v>
      </c>
      <c r="H8" s="94" t="s">
        <v>34</v>
      </c>
      <c r="I8" s="94" t="s">
        <v>33</v>
      </c>
      <c r="J8" s="94" t="s">
        <v>32</v>
      </c>
      <c r="K8" s="94" t="s">
        <v>2</v>
      </c>
      <c r="L8" s="93"/>
      <c r="M8" s="92"/>
      <c r="O8" s="14" t="s">
        <v>3</v>
      </c>
      <c r="P8" s="67"/>
    </row>
    <row r="9" spans="1:21" s="14" customFormat="1" ht="5.0999999999999996" customHeight="1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3"/>
      <c r="M9" s="42"/>
    </row>
    <row r="10" spans="1:21" s="14" customFormat="1" ht="15" customHeight="1">
      <c r="A10" s="17" t="s">
        <v>11</v>
      </c>
      <c r="B10" s="16">
        <v>1006.7978344523435</v>
      </c>
      <c r="C10" s="16">
        <v>203.04118806439996</v>
      </c>
      <c r="D10" s="16">
        <v>498.04450894649995</v>
      </c>
      <c r="E10" s="16">
        <v>741.4355367415601</v>
      </c>
      <c r="F10" s="39">
        <f>SUM(B10:E10)</f>
        <v>2449.3190682048034</v>
      </c>
      <c r="G10" s="16">
        <v>91.501744231200021</v>
      </c>
      <c r="H10" s="16">
        <v>79.007031451000003</v>
      </c>
      <c r="I10" s="16">
        <v>98.624702707233794</v>
      </c>
      <c r="J10" s="16">
        <v>269.13541487650821</v>
      </c>
      <c r="K10" s="39">
        <f>SUM(G10:J10)</f>
        <v>538.2688932659421</v>
      </c>
      <c r="L10" s="6">
        <f>(J10/$J$31)*100</f>
        <v>0.19415610761189694</v>
      </c>
      <c r="M10" s="79">
        <f>IFERROR((J10/E10-1)*100,"-")</f>
        <v>-63.700766750499049</v>
      </c>
      <c r="N10" s="14">
        <f>RANK(J10,$J$10:$J$29,0)</f>
        <v>17</v>
      </c>
      <c r="O10" s="17" t="s">
        <v>20</v>
      </c>
      <c r="P10" s="16">
        <f>VLOOKUP(O10,$A$10:$J$30,10,FALSE)</f>
        <v>39441.879192037246</v>
      </c>
      <c r="Q10" s="71">
        <f>P10/$P$7</f>
        <v>0.28453638271048098</v>
      </c>
      <c r="S10" s="17" t="str">
        <f>O10</f>
        <v>Japan</v>
      </c>
      <c r="T10" s="16">
        <f>VLOOKUP(S10,$O$10:$P$30,2,FALSE)</f>
        <v>39441.879192037246</v>
      </c>
      <c r="U10" s="88">
        <f>T10/$T$19</f>
        <v>0.28453638271048098</v>
      </c>
    </row>
    <row r="11" spans="1:21" s="14" customFormat="1" ht="15" customHeight="1">
      <c r="A11" s="24" t="s">
        <v>23</v>
      </c>
      <c r="B11" s="84">
        <v>325.43300743999998</v>
      </c>
      <c r="C11" s="84">
        <v>5459.1256000000003</v>
      </c>
      <c r="D11" s="84">
        <v>117.27049357000001</v>
      </c>
      <c r="E11" s="84">
        <v>1426.4310295095502</v>
      </c>
      <c r="F11" s="82">
        <f>SUM(B11:E11)</f>
        <v>7328.2601305195503</v>
      </c>
      <c r="G11" s="83">
        <v>1518.9042834999998</v>
      </c>
      <c r="H11" s="83">
        <v>1154.3978159887004</v>
      </c>
      <c r="I11" s="83">
        <v>2422.634284362201</v>
      </c>
      <c r="J11" s="83">
        <v>529.71782333554484</v>
      </c>
      <c r="K11" s="82">
        <f>SUM(G11:J11)</f>
        <v>5625.654207186446</v>
      </c>
      <c r="L11" s="32">
        <f>(J11/$J$31)*100</f>
        <v>0.38214201857703217</v>
      </c>
      <c r="M11" s="85">
        <f>IFERROR((J11/E11-1)*100,"-")</f>
        <v>-62.864112433274968</v>
      </c>
      <c r="N11" s="14">
        <f>RANK(J11,$J$10:$J$29,0)</f>
        <v>15</v>
      </c>
      <c r="O11" s="24" t="s">
        <v>15</v>
      </c>
      <c r="P11" s="16">
        <f>VLOOKUP(O11,$A$10:$J$30,10,FALSE)</f>
        <v>36981.812135090753</v>
      </c>
      <c r="Q11" s="71">
        <f>P11/$P$7</f>
        <v>0.26678929266437357</v>
      </c>
      <c r="S11" s="17" t="str">
        <f>O11</f>
        <v>Netherlands</v>
      </c>
      <c r="T11" s="16">
        <f>VLOOKUP(S11,$O$10:$P$30,2,FALSE)</f>
        <v>36981.812135090753</v>
      </c>
      <c r="U11" s="88">
        <f>T11/$T$19</f>
        <v>0.26678929266437357</v>
      </c>
    </row>
    <row r="12" spans="1:21" s="14" customFormat="1" ht="15" customHeight="1">
      <c r="A12" s="17" t="s">
        <v>8</v>
      </c>
      <c r="B12" s="89">
        <v>0</v>
      </c>
      <c r="C12" s="16">
        <v>34.43773187</v>
      </c>
      <c r="D12" s="89">
        <v>135.44418893260001</v>
      </c>
      <c r="E12" s="16">
        <v>187.97593466459998</v>
      </c>
      <c r="F12" s="39">
        <f>SUM(B12:E12)</f>
        <v>357.85785546720001</v>
      </c>
      <c r="G12" s="16">
        <v>100.28692430428464</v>
      </c>
      <c r="H12" s="16">
        <v>1.8155940039999998</v>
      </c>
      <c r="I12" s="16">
        <v>217.90618655234479</v>
      </c>
      <c r="J12" s="16">
        <v>9.6790929050930004</v>
      </c>
      <c r="K12" s="39">
        <f>SUM(G12:J12)</f>
        <v>329.68779776572245</v>
      </c>
      <c r="L12" s="39">
        <f>(J12/$J$31)*100</f>
        <v>6.9825630511282741E-3</v>
      </c>
      <c r="M12" s="91">
        <f>IFERROR((J12/E12-1)*100,"-")</f>
        <v>-94.850887204065188</v>
      </c>
      <c r="N12" s="14">
        <f>RANK(J12,$J$10:$J$29,0)</f>
        <v>18</v>
      </c>
      <c r="O12" s="28" t="s">
        <v>5</v>
      </c>
      <c r="P12" s="16">
        <f>VLOOKUP(O12,$A$10:$J$30,10,FALSE)</f>
        <v>16508.491386522968</v>
      </c>
      <c r="Q12" s="71">
        <f>P12/$P$7</f>
        <v>0.11909337281466774</v>
      </c>
      <c r="S12" s="17" t="str">
        <f>O12</f>
        <v>USA</v>
      </c>
      <c r="T12" s="16">
        <f>VLOOKUP(S12,$O$10:$P$30,2,FALSE)</f>
        <v>16508.491386522968</v>
      </c>
      <c r="U12" s="88">
        <f>T12/$T$19</f>
        <v>0.11909337281466774</v>
      </c>
    </row>
    <row r="13" spans="1:21" s="14" customFormat="1" ht="15" customHeight="1">
      <c r="A13" s="24" t="s">
        <v>22</v>
      </c>
      <c r="B13" s="84">
        <v>0</v>
      </c>
      <c r="C13" s="84">
        <v>9978.8152500000015</v>
      </c>
      <c r="D13" s="84">
        <v>0</v>
      </c>
      <c r="E13" s="84">
        <v>5466.0060973336003</v>
      </c>
      <c r="F13" s="82">
        <f>SUM(B13:E13)</f>
        <v>15444.821347333602</v>
      </c>
      <c r="G13" s="83">
        <v>0</v>
      </c>
      <c r="H13" s="83">
        <v>0</v>
      </c>
      <c r="I13" s="83">
        <v>1583.2259535622375</v>
      </c>
      <c r="J13" s="83">
        <v>2845.3425392552472</v>
      </c>
      <c r="K13" s="82">
        <f>SUM(G13:J13)</f>
        <v>4428.5684928174851</v>
      </c>
      <c r="L13" s="31">
        <f>(J13/$J$31)*100</f>
        <v>2.0526493419598282</v>
      </c>
      <c r="M13" s="81">
        <f>IFERROR((J13/E13-1)*100,"-")</f>
        <v>-47.94476097194169</v>
      </c>
      <c r="N13" s="14">
        <f>RANK(J13,$J$10:$J$29,0)</f>
        <v>7</v>
      </c>
      <c r="O13" s="24" t="s">
        <v>19</v>
      </c>
      <c r="P13" s="16">
        <f>VLOOKUP(O13,$A$10:$J$30,10,FALSE)</f>
        <v>12676.776998735844</v>
      </c>
      <c r="Q13" s="71">
        <f>P13/$P$7</f>
        <v>9.1451126202321709E-2</v>
      </c>
      <c r="S13" s="17" t="str">
        <f>O13</f>
        <v>South Korea</v>
      </c>
      <c r="T13" s="16">
        <f>VLOOKUP(S13,$O$10:$P$30,2,FALSE)</f>
        <v>12676.776998735844</v>
      </c>
      <c r="U13" s="88">
        <f>T13/$T$19</f>
        <v>9.1451126202321709E-2</v>
      </c>
    </row>
    <row r="14" spans="1:21" s="14" customFormat="1" ht="15" customHeight="1">
      <c r="A14" s="17" t="s">
        <v>14</v>
      </c>
      <c r="B14" s="89">
        <v>9043.161498129999</v>
      </c>
      <c r="C14" s="16">
        <v>578.18840880000005</v>
      </c>
      <c r="D14" s="16">
        <v>534.5900922426481</v>
      </c>
      <c r="E14" s="16">
        <v>1320.4505617754996</v>
      </c>
      <c r="F14" s="39">
        <f>SUM(B14:E14)</f>
        <v>11476.390560948148</v>
      </c>
      <c r="G14" s="16">
        <v>337.77710491724997</v>
      </c>
      <c r="H14" s="16">
        <v>203.56972855520004</v>
      </c>
      <c r="I14" s="16">
        <v>104.39442285937884</v>
      </c>
      <c r="J14" s="16">
        <v>809.34574392913078</v>
      </c>
      <c r="K14" s="39">
        <f>SUM(G14:J14)</f>
        <v>1455.0870002609597</v>
      </c>
      <c r="L14" s="6">
        <f>(J14/$J$31)*100</f>
        <v>0.58386749074118671</v>
      </c>
      <c r="M14" s="79">
        <f>IFERROR((J14/E14-1)*100,"-")</f>
        <v>-38.706849967872245</v>
      </c>
      <c r="N14" s="14">
        <f>RANK(J14,$J$10:$J$29,0)</f>
        <v>13</v>
      </c>
      <c r="O14" s="17" t="s">
        <v>13</v>
      </c>
      <c r="P14" s="16">
        <f>VLOOKUP(O14,$A$10:$J$30,10,FALSE)</f>
        <v>4643.3239750800558</v>
      </c>
      <c r="Q14" s="71">
        <f>P14/$P$7</f>
        <v>3.3497253038817204E-2</v>
      </c>
      <c r="S14" s="17" t="str">
        <f>O14</f>
        <v>Singapore</v>
      </c>
      <c r="T14" s="16">
        <f>VLOOKUP(S14,$O$10:$P$30,2,FALSE)</f>
        <v>4643.3239750800558</v>
      </c>
      <c r="U14" s="88">
        <f>T14/$T$19</f>
        <v>3.3497253038817204E-2</v>
      </c>
    </row>
    <row r="15" spans="1:21" s="14" customFormat="1" ht="15" customHeight="1">
      <c r="A15" s="24" t="s">
        <v>4</v>
      </c>
      <c r="B15" s="83">
        <v>3.3749999999999996E-4</v>
      </c>
      <c r="C15" s="83">
        <v>771.29960070000004</v>
      </c>
      <c r="D15" s="83">
        <v>0.20321477800000001</v>
      </c>
      <c r="E15" s="83">
        <v>16.484098094350003</v>
      </c>
      <c r="F15" s="82">
        <f>SUM(B15:E15)</f>
        <v>787.98725107234998</v>
      </c>
      <c r="G15" s="83">
        <v>8.8720035337500001</v>
      </c>
      <c r="H15" s="83">
        <v>8.9060000000000006</v>
      </c>
      <c r="I15" s="83">
        <v>0</v>
      </c>
      <c r="J15" s="83">
        <v>3.0036786436000003</v>
      </c>
      <c r="K15" s="82">
        <f>SUM(G15:J15)</f>
        <v>20.781682177350003</v>
      </c>
      <c r="L15" s="31">
        <f>(J15/$J$31)*100</f>
        <v>2.1668740779653599E-3</v>
      </c>
      <c r="M15" s="85">
        <f>IFERROR((J15/E15-1)*100,"-")</f>
        <v>-81.778325836161315</v>
      </c>
      <c r="N15" s="14">
        <f>RANK(J15,$J$10:$J$29,0)</f>
        <v>19</v>
      </c>
      <c r="O15" s="17" t="s">
        <v>10</v>
      </c>
      <c r="P15" s="16">
        <f>VLOOKUP(O15,$A$10:$J$30,10,FALSE)</f>
        <v>4064.6201982593993</v>
      </c>
      <c r="Q15" s="71">
        <f>P15/$P$7</f>
        <v>2.9322444873219299E-2</v>
      </c>
      <c r="S15" s="17" t="str">
        <f>O15</f>
        <v>Taiwan</v>
      </c>
      <c r="T15" s="16">
        <f>VLOOKUP(S15,$O$10:$P$30,2,FALSE)</f>
        <v>4064.6201982593993</v>
      </c>
      <c r="U15" s="88">
        <f>T15/$T$19</f>
        <v>2.9322444873219299E-2</v>
      </c>
    </row>
    <row r="16" spans="1:21" s="14" customFormat="1" ht="15" customHeight="1">
      <c r="A16" s="17" t="s">
        <v>6</v>
      </c>
      <c r="B16" s="89">
        <v>12.908402519200001</v>
      </c>
      <c r="C16" s="16">
        <v>3.5065165000000005</v>
      </c>
      <c r="D16" s="89">
        <v>0</v>
      </c>
      <c r="E16" s="16">
        <v>538.2999596052</v>
      </c>
      <c r="F16" s="39">
        <f>SUM(B16:E16)</f>
        <v>554.71487862440006</v>
      </c>
      <c r="G16" s="16">
        <v>3.3593183999999998</v>
      </c>
      <c r="H16" s="16">
        <v>1.9E-2</v>
      </c>
      <c r="I16" s="16">
        <v>15.11120000274</v>
      </c>
      <c r="J16" s="16">
        <v>2.9720302554839995</v>
      </c>
      <c r="K16" s="39">
        <f>SUM(G16:J16)</f>
        <v>21.461548658224</v>
      </c>
      <c r="L16" s="6">
        <f>(J16/$J$31)*100</f>
        <v>2.1440427168395383E-3</v>
      </c>
      <c r="M16" s="90">
        <f>IFERROR((J16/E16-1)*100,"-")</f>
        <v>-99.447885848317028</v>
      </c>
      <c r="N16" s="14">
        <f>RANK(J16,$J$10:$J$29,0)</f>
        <v>20</v>
      </c>
      <c r="O16" s="24" t="s">
        <v>22</v>
      </c>
      <c r="P16" s="16">
        <f>VLOOKUP(O16,$A$10:$J$30,10,FALSE)</f>
        <v>2845.3425392552472</v>
      </c>
      <c r="Q16" s="71">
        <f>P16/$P$7</f>
        <v>2.0526493419598276E-2</v>
      </c>
      <c r="S16" s="17" t="str">
        <f>O16</f>
        <v>Cayman Islands</v>
      </c>
      <c r="T16" s="16">
        <f>VLOOKUP(S16,$O$10:$P$30,2,FALSE)</f>
        <v>2845.3425392552472</v>
      </c>
      <c r="U16" s="88">
        <f>T16/$T$19</f>
        <v>2.0526493419598276E-2</v>
      </c>
    </row>
    <row r="17" spans="1:21" s="14" customFormat="1" ht="15" customHeight="1">
      <c r="A17" s="24" t="s">
        <v>21</v>
      </c>
      <c r="B17" s="83">
        <v>2622.4039999999995</v>
      </c>
      <c r="C17" s="83">
        <v>261.47998028400002</v>
      </c>
      <c r="D17" s="83">
        <v>454.42369646086354</v>
      </c>
      <c r="E17" s="83">
        <v>3506.7658908346771</v>
      </c>
      <c r="F17" s="82">
        <f>SUM(B17:E17)</f>
        <v>6845.0735675795404</v>
      </c>
      <c r="G17" s="83">
        <v>21.782867444052002</v>
      </c>
      <c r="H17" s="83">
        <v>4.4203140000000004E-4</v>
      </c>
      <c r="I17" s="83">
        <v>1253.8589871770791</v>
      </c>
      <c r="J17" s="83">
        <v>1789.0119894895811</v>
      </c>
      <c r="K17" s="82">
        <f>SUM(G17:J17)</f>
        <v>3064.6542861421121</v>
      </c>
      <c r="L17" s="31">
        <f>(J17/$J$31)*100</f>
        <v>1.2906053427033828</v>
      </c>
      <c r="M17" s="85">
        <f>IFERROR((J17/E17-1)*100,"-")</f>
        <v>-48.98399137035743</v>
      </c>
      <c r="N17" s="14">
        <f>RANK(J17,$J$10:$J$29,0)</f>
        <v>10</v>
      </c>
      <c r="O17" s="17" t="s">
        <v>17</v>
      </c>
      <c r="P17" s="16">
        <f>VLOOKUP(O17,$A$10:$J$30,10,FALSE)</f>
        <v>2706.2057720345524</v>
      </c>
      <c r="Q17" s="71">
        <f>P17/$P$7</f>
        <v>1.9522751375405836E-2</v>
      </c>
      <c r="S17" s="17" t="str">
        <f>O17</f>
        <v>Malaysia</v>
      </c>
      <c r="T17" s="16">
        <f>VLOOKUP(S17,$O$10:$P$30,2,FALSE)</f>
        <v>2706.2057720345524</v>
      </c>
      <c r="U17" s="88">
        <f>T17/$T$19</f>
        <v>1.9522751375405836E-2</v>
      </c>
    </row>
    <row r="18" spans="1:21" s="14" customFormat="1" ht="15" customHeight="1">
      <c r="A18" s="17" t="s">
        <v>18</v>
      </c>
      <c r="B18" s="16">
        <v>184.65101659999999</v>
      </c>
      <c r="C18" s="89">
        <v>147.39660075</v>
      </c>
      <c r="D18" s="16">
        <v>54.373374257999998</v>
      </c>
      <c r="E18" s="16">
        <v>730.01702455999998</v>
      </c>
      <c r="F18" s="39">
        <f>SUM(B18:E18)</f>
        <v>1116.4380161680001</v>
      </c>
      <c r="G18" s="16">
        <v>6.2780171611500002</v>
      </c>
      <c r="H18" s="16">
        <v>289.26791797999999</v>
      </c>
      <c r="I18" s="16">
        <v>112.92754299043703</v>
      </c>
      <c r="J18" s="16">
        <v>1725.6694941088726</v>
      </c>
      <c r="K18" s="39">
        <f>SUM(G18:J18)</f>
        <v>2134.1429722404596</v>
      </c>
      <c r="L18" s="6">
        <f>(J18/$J$31)*100</f>
        <v>1.2449096383488072</v>
      </c>
      <c r="M18" s="79">
        <f>IFERROR((J18/E18-1)*100,"-")</f>
        <v>136.38756851581343</v>
      </c>
      <c r="N18" s="14">
        <f>RANK(J18,$J$10:$J$29,0)</f>
        <v>11</v>
      </c>
      <c r="O18" s="17" t="s">
        <v>7</v>
      </c>
      <c r="P18" s="16">
        <f>VLOOKUP(O18,$A$10:$J$30,10,FALSE)</f>
        <v>2479.8069492492427</v>
      </c>
      <c r="Q18" s="71">
        <f>P18/$P$7</f>
        <v>1.7889494963570153E-2</v>
      </c>
      <c r="S18" s="34" t="s">
        <v>3</v>
      </c>
      <c r="T18" s="33">
        <f>SUM(P18:P30)</f>
        <v>18749.600145941444</v>
      </c>
      <c r="U18" s="88">
        <f>T18/$T$19</f>
        <v>0.13526088290111526</v>
      </c>
    </row>
    <row r="19" spans="1:21" s="14" customFormat="1" ht="15" customHeight="1">
      <c r="A19" s="24" t="s">
        <v>16</v>
      </c>
      <c r="B19" s="83">
        <v>63.342463404100002</v>
      </c>
      <c r="C19" s="84">
        <v>5.6588090040000007E-3</v>
      </c>
      <c r="D19" s="83">
        <v>17.173367773739997</v>
      </c>
      <c r="E19" s="83">
        <v>568.32260148127511</v>
      </c>
      <c r="F19" s="82">
        <f>SUM(B19:E19)</f>
        <v>648.84409146811913</v>
      </c>
      <c r="G19" s="83">
        <v>478.24318006072639</v>
      </c>
      <c r="H19" s="83">
        <v>18.082272912179999</v>
      </c>
      <c r="I19" s="83">
        <v>43.772011451522857</v>
      </c>
      <c r="J19" s="83">
        <v>1220.4217531578522</v>
      </c>
      <c r="K19" s="82">
        <f>SUM(G19:J19)</f>
        <v>1760.5192175822813</v>
      </c>
      <c r="L19" s="32">
        <f>(J19/$J$31)*100</f>
        <v>0.88042050261850757</v>
      </c>
      <c r="M19" s="85">
        <f>IFERROR((J19/E19-1)*100,"-")</f>
        <v>114.74102032489064</v>
      </c>
      <c r="N19" s="14">
        <f>RANK(J19,$J$10:$J$29,0)</f>
        <v>12</v>
      </c>
      <c r="O19" s="24" t="s">
        <v>21</v>
      </c>
      <c r="P19" s="16">
        <f>VLOOKUP(O19,$A$10:$J$30,10,FALSE)</f>
        <v>1789.0119894895811</v>
      </c>
      <c r="Q19" s="71">
        <f>P19/$P$7</f>
        <v>1.2906053427033826E-2</v>
      </c>
      <c r="S19" s="14" t="s">
        <v>2</v>
      </c>
      <c r="T19" s="33">
        <f>SUM(T10:T18)</f>
        <v>138618.05234295753</v>
      </c>
      <c r="U19" s="88">
        <f>T19/$T$19</f>
        <v>1</v>
      </c>
    </row>
    <row r="20" spans="1:21" s="14" customFormat="1" ht="15" customHeight="1">
      <c r="A20" s="17" t="s">
        <v>20</v>
      </c>
      <c r="B20" s="16">
        <v>8327.4029421793966</v>
      </c>
      <c r="C20" s="16">
        <v>2770.4364380067991</v>
      </c>
      <c r="D20" s="16">
        <v>3681.6142269910993</v>
      </c>
      <c r="E20" s="16">
        <v>20880.423841634678</v>
      </c>
      <c r="F20" s="39">
        <f>SUM(B20:E20)</f>
        <v>35659.877448811974</v>
      </c>
      <c r="G20" s="16">
        <v>7152.7637818786243</v>
      </c>
      <c r="H20" s="16">
        <v>4026.8549928010725</v>
      </c>
      <c r="I20" s="16">
        <v>4089.6378011204852</v>
      </c>
      <c r="J20" s="16">
        <v>39441.879192037246</v>
      </c>
      <c r="K20" s="39">
        <f>SUM(G20:J20)</f>
        <v>54711.135767837426</v>
      </c>
      <c r="L20" s="6">
        <f>(J20/$J$31)*100</f>
        <v>28.453638271048103</v>
      </c>
      <c r="M20" s="79">
        <f>IFERROR((J20/E20-1)*100,"-")</f>
        <v>88.894054503777923</v>
      </c>
      <c r="N20" s="14">
        <f>RANK(J20,$J$10:$J$29,0)</f>
        <v>1</v>
      </c>
      <c r="O20" s="17" t="s">
        <v>18</v>
      </c>
      <c r="P20" s="16">
        <f>VLOOKUP(O20,$A$10:$J$30,10,FALSE)</f>
        <v>1725.6694941088726</v>
      </c>
      <c r="Q20" s="71">
        <f>P20/$P$7</f>
        <v>1.2449096383488071E-2</v>
      </c>
      <c r="T20" s="87">
        <f>T19-H31</f>
        <v>102407.38908189777</v>
      </c>
    </row>
    <row r="21" spans="1:21" s="14" customFormat="1" ht="15" customHeight="1">
      <c r="A21" s="24" t="s">
        <v>19</v>
      </c>
      <c r="B21" s="83">
        <v>173.11439185989997</v>
      </c>
      <c r="C21" s="83">
        <v>1348.3667369600003</v>
      </c>
      <c r="D21" s="83">
        <v>468.34308688110002</v>
      </c>
      <c r="E21" s="83">
        <v>2165.2491678320002</v>
      </c>
      <c r="F21" s="82">
        <f>SUM(B21:E21)</f>
        <v>4155.0733835330011</v>
      </c>
      <c r="G21" s="83">
        <v>5376.8874469700004</v>
      </c>
      <c r="H21" s="83">
        <v>1462.6175995051999</v>
      </c>
      <c r="I21" s="83">
        <v>3649.3178061151625</v>
      </c>
      <c r="J21" s="83">
        <v>12676.776998735844</v>
      </c>
      <c r="K21" s="82">
        <f>SUM(G21:J21)</f>
        <v>23165.599851326209</v>
      </c>
      <c r="L21" s="32">
        <f>(J21/$J$31)*100</f>
        <v>9.1451126202321724</v>
      </c>
      <c r="M21" s="85">
        <f>IFERROR((J21/E21-1)*100,"-")</f>
        <v>485.46504425764192</v>
      </c>
      <c r="N21" s="14">
        <f>RANK(J21,$J$10:$J$29,0)</f>
        <v>4</v>
      </c>
      <c r="O21" s="24" t="s">
        <v>16</v>
      </c>
      <c r="P21" s="16">
        <f>VLOOKUP(O21,$A$10:$J$30,10,FALSE)</f>
        <v>1220.4217531578522</v>
      </c>
      <c r="Q21" s="71">
        <f>P21/$P$7</f>
        <v>8.8042050261850739E-3</v>
      </c>
    </row>
    <row r="22" spans="1:21" s="14" customFormat="1" ht="15" customHeight="1">
      <c r="A22" s="17" t="s">
        <v>17</v>
      </c>
      <c r="B22" s="16">
        <v>2.7610192000000005E-3</v>
      </c>
      <c r="C22" s="16">
        <v>150.01173230399999</v>
      </c>
      <c r="D22" s="16">
        <v>52.84</v>
      </c>
      <c r="E22" s="16">
        <v>148.20796867310003</v>
      </c>
      <c r="F22" s="39">
        <f>SUM(B22:E22)</f>
        <v>351.06246199630004</v>
      </c>
      <c r="G22" s="16">
        <v>38.443169050000002</v>
      </c>
      <c r="H22" s="16">
        <v>72.334611084399995</v>
      </c>
      <c r="I22" s="16">
        <v>87.345642914051396</v>
      </c>
      <c r="J22" s="16">
        <v>2706.2057720345524</v>
      </c>
      <c r="K22" s="39">
        <f>SUM(G22:J22)</f>
        <v>2904.3291950830039</v>
      </c>
      <c r="L22" s="6">
        <f>(J22/$J$31)*100</f>
        <v>1.9522751375405842</v>
      </c>
      <c r="M22" s="86">
        <f>IFERROR((J22/E22-1)*100,"-")</f>
        <v>1725.9515977872877</v>
      </c>
      <c r="N22" s="14">
        <f>RANK(J22,$J$10:$J$29,0)</f>
        <v>8</v>
      </c>
      <c r="O22" s="17" t="s">
        <v>14</v>
      </c>
      <c r="P22" s="16">
        <f>VLOOKUP(O22,$A$10:$J$30,10,FALSE)</f>
        <v>809.34574392913078</v>
      </c>
      <c r="Q22" s="71">
        <f>P22/$P$7</f>
        <v>5.8386749074118664E-3</v>
      </c>
    </row>
    <row r="23" spans="1:21" s="14" customFormat="1" ht="15" customHeight="1">
      <c r="A23" s="24" t="s">
        <v>15</v>
      </c>
      <c r="B23" s="83">
        <v>2848.1682901458794</v>
      </c>
      <c r="C23" s="83">
        <v>2536.6828734616001</v>
      </c>
      <c r="D23" s="83">
        <v>4444.0871657965999</v>
      </c>
      <c r="E23" s="83">
        <v>22955.108518550616</v>
      </c>
      <c r="F23" s="82">
        <f>SUM(B23:E23)</f>
        <v>32784.046847954698</v>
      </c>
      <c r="G23" s="83">
        <v>1140.7055960276</v>
      </c>
      <c r="H23" s="83">
        <v>16954.5393578892</v>
      </c>
      <c r="I23" s="83">
        <v>27649.547569102771</v>
      </c>
      <c r="J23" s="83">
        <v>36981.812135090753</v>
      </c>
      <c r="K23" s="82">
        <f>SUM(G23:J23)</f>
        <v>82726.604658110329</v>
      </c>
      <c r="L23" s="32">
        <f>(J23/$J$31)*100</f>
        <v>26.678929266437361</v>
      </c>
      <c r="M23" s="85">
        <f>IFERROR((J23/E23-1)*100,"-")</f>
        <v>61.104932722077066</v>
      </c>
      <c r="N23" s="14">
        <f>RANK(J23,$J$10:$J$29,0)</f>
        <v>2</v>
      </c>
      <c r="O23" s="24" t="s">
        <v>12</v>
      </c>
      <c r="P23" s="16">
        <f>VLOOKUP(O23,$A$10:$J$30,10,FALSE)</f>
        <v>540.86048068975674</v>
      </c>
      <c r="Q23" s="71">
        <f>P23/$P$7</f>
        <v>3.9018040691525782E-3</v>
      </c>
      <c r="R23" s="14" t="s">
        <v>31</v>
      </c>
    </row>
    <row r="24" spans="1:21" s="14" customFormat="1" ht="15" customHeight="1">
      <c r="A24" s="17" t="s">
        <v>13</v>
      </c>
      <c r="B24" s="16">
        <v>4257.3341841921419</v>
      </c>
      <c r="C24" s="16">
        <v>7780.2529068131998</v>
      </c>
      <c r="D24" s="16">
        <v>890.93110903999991</v>
      </c>
      <c r="E24" s="16">
        <v>1016.2942106195201</v>
      </c>
      <c r="F24" s="39">
        <f>SUM(B24:E24)</f>
        <v>13944.812410664863</v>
      </c>
      <c r="G24" s="16">
        <v>1600.4483403500001</v>
      </c>
      <c r="H24" s="16">
        <v>8387.5308716996497</v>
      </c>
      <c r="I24" s="16">
        <v>2185.868490718367</v>
      </c>
      <c r="J24" s="16">
        <v>4643.3239750800558</v>
      </c>
      <c r="K24" s="39">
        <f>SUM(G24:J24)</f>
        <v>16817.171677848073</v>
      </c>
      <c r="L24" s="6">
        <f>(J24/$J$31)*100</f>
        <v>3.349725303881721</v>
      </c>
      <c r="M24" s="79">
        <f>IFERROR((J24/E24-1)*100,"-")</f>
        <v>356.88777192281202</v>
      </c>
      <c r="N24" s="14">
        <f>RANK(J24,$J$10:$J$29,0)</f>
        <v>5</v>
      </c>
      <c r="O24" s="24" t="s">
        <v>23</v>
      </c>
      <c r="P24" s="16">
        <f>VLOOKUP(O24,$A$10:$J$30,10,FALSE)</f>
        <v>529.71782333554484</v>
      </c>
      <c r="Q24" s="71">
        <f>P24/$P$7</f>
        <v>3.8214201857703209E-3</v>
      </c>
    </row>
    <row r="25" spans="1:21" s="14" customFormat="1" ht="15" customHeight="1">
      <c r="A25" s="24" t="s">
        <v>12</v>
      </c>
      <c r="B25" s="83">
        <v>166.247272404</v>
      </c>
      <c r="C25" s="83">
        <v>3.7159985136000002</v>
      </c>
      <c r="D25" s="84">
        <v>179.17210733600001</v>
      </c>
      <c r="E25" s="84">
        <v>1826.1544828372557</v>
      </c>
      <c r="F25" s="82">
        <f>SUM(B25:E25)</f>
        <v>2175.289861090856</v>
      </c>
      <c r="G25" s="83">
        <v>0.45</v>
      </c>
      <c r="H25" s="83">
        <v>363.55531745000002</v>
      </c>
      <c r="I25" s="83">
        <v>13.74703648455</v>
      </c>
      <c r="J25" s="83">
        <v>540.86048068975674</v>
      </c>
      <c r="K25" s="82">
        <f>SUM(G25:J25)</f>
        <v>918.61283462430674</v>
      </c>
      <c r="L25" s="31">
        <f>(J25/$J$31)*100</f>
        <v>0.3901804069152579</v>
      </c>
      <c r="M25" s="81">
        <f>IFERROR((J25/E25-1)*100,"-")</f>
        <v>-70.38254508186877</v>
      </c>
      <c r="N25" s="14">
        <f>RANK(J25,$J$10:$J$29,0)</f>
        <v>14</v>
      </c>
      <c r="O25" s="28" t="s">
        <v>9</v>
      </c>
      <c r="P25" s="16">
        <f>VLOOKUP(O25,$A$10:$J$30,10,FALSE)</f>
        <v>448.90461182799999</v>
      </c>
      <c r="Q25" s="71">
        <f>P25/$P$7</f>
        <v>3.2384282150881519E-3</v>
      </c>
    </row>
    <row r="26" spans="1:21" s="14" customFormat="1" ht="15" customHeight="1">
      <c r="A26" s="17" t="s">
        <v>10</v>
      </c>
      <c r="B26" s="16">
        <v>21.202978946790001</v>
      </c>
      <c r="C26" s="16">
        <v>895.16664495199996</v>
      </c>
      <c r="D26" s="16">
        <v>395.97001347610006</v>
      </c>
      <c r="E26" s="16">
        <v>1665.0906823340997</v>
      </c>
      <c r="F26" s="39">
        <f>SUM(B26:E26)</f>
        <v>2977.4303197089898</v>
      </c>
      <c r="G26" s="16">
        <v>9.7307035337500007</v>
      </c>
      <c r="H26" s="16">
        <v>437.32118154224207</v>
      </c>
      <c r="I26" s="16">
        <v>946.07266889628465</v>
      </c>
      <c r="J26" s="16">
        <v>4064.6201982593993</v>
      </c>
      <c r="K26" s="39">
        <f>SUM(G26:J26)</f>
        <v>5457.7447522316761</v>
      </c>
      <c r="L26" s="6">
        <f>(J26/$J$31)*100</f>
        <v>2.9322444873219307</v>
      </c>
      <c r="M26" s="79">
        <f>IFERROR((J26/E26-1)*100,"-")</f>
        <v>144.10803816172185</v>
      </c>
      <c r="N26" s="14">
        <f>RANK(J26,$J$10:$J$29,0)</f>
        <v>6</v>
      </c>
      <c r="O26" s="17" t="s">
        <v>11</v>
      </c>
      <c r="P26" s="16">
        <f>VLOOKUP(O26,$A$10:$J$30,10,FALSE)</f>
        <v>269.13541487650821</v>
      </c>
      <c r="Q26" s="71">
        <f>P26/$P$7</f>
        <v>1.9415610761189691E-3</v>
      </c>
    </row>
    <row r="27" spans="1:21" s="14" customFormat="1" ht="15" customHeight="1">
      <c r="A27" s="28" t="s">
        <v>9</v>
      </c>
      <c r="B27" s="78">
        <v>237.27767414300001</v>
      </c>
      <c r="C27" s="78">
        <v>4.95E-4</v>
      </c>
      <c r="D27" s="78">
        <v>0</v>
      </c>
      <c r="E27" s="78">
        <v>9.1033000000000008</v>
      </c>
      <c r="F27" s="77">
        <f>SUM(B27:E27)</f>
        <v>246.381469143</v>
      </c>
      <c r="G27" s="78">
        <v>0</v>
      </c>
      <c r="H27" s="78">
        <v>7.4999999999999997E-3</v>
      </c>
      <c r="I27" s="78">
        <v>3.3832400000000004E-11</v>
      </c>
      <c r="J27" s="78">
        <v>448.90461182799999</v>
      </c>
      <c r="K27" s="77">
        <f>SUM(G27:J27)</f>
        <v>448.9121118280338</v>
      </c>
      <c r="L27" s="26">
        <f>(J27/$J$31)*100</f>
        <v>0.32384282150881527</v>
      </c>
      <c r="M27" s="80">
        <f>IFERROR((J27/E27-1)*100,"-")</f>
        <v>4831.2294643480936</v>
      </c>
      <c r="N27" s="14">
        <f>RANK(J27,$J$10:$J$29,0)</f>
        <v>16</v>
      </c>
      <c r="O27" s="17" t="s">
        <v>8</v>
      </c>
      <c r="P27" s="16">
        <f>VLOOKUP(O27,$A$10:$J$30,10,FALSE)</f>
        <v>9.6790929050930004</v>
      </c>
      <c r="Q27" s="71">
        <f>P27/$P$7</f>
        <v>6.9825630511282727E-5</v>
      </c>
    </row>
    <row r="28" spans="1:21" s="14" customFormat="1" ht="15" customHeight="1">
      <c r="A28" s="17" t="s">
        <v>7</v>
      </c>
      <c r="B28" s="16">
        <v>1486.2229793908</v>
      </c>
      <c r="C28" s="16">
        <v>19.163109970000001</v>
      </c>
      <c r="D28" s="16">
        <v>388.78831192603104</v>
      </c>
      <c r="E28" s="16">
        <v>5173.1424547561846</v>
      </c>
      <c r="F28" s="39">
        <f>SUM(B28:E28)</f>
        <v>7067.3168560430158</v>
      </c>
      <c r="G28" s="16">
        <v>1210.8531618624222</v>
      </c>
      <c r="H28" s="16">
        <v>317.25020605840001</v>
      </c>
      <c r="I28" s="16">
        <v>121.28098311531198</v>
      </c>
      <c r="J28" s="16">
        <v>2479.8069492492427</v>
      </c>
      <c r="K28" s="39">
        <f>SUM(G28:J28)</f>
        <v>4129.1913002853771</v>
      </c>
      <c r="L28" s="6">
        <f>(J28/$J$31)*100</f>
        <v>1.7889494963570161</v>
      </c>
      <c r="M28" s="79">
        <f>IFERROR((J28/E28-1)*100,"-")</f>
        <v>-52.063818637561212</v>
      </c>
      <c r="N28" s="14">
        <f>RANK(J28,$J$10:$J$29,0)</f>
        <v>9</v>
      </c>
      <c r="O28" s="24" t="s">
        <v>4</v>
      </c>
      <c r="P28" s="16">
        <f>VLOOKUP(O28,$A$10:$J$30,10,FALSE)</f>
        <v>3.0036786436000003</v>
      </c>
      <c r="Q28" s="71">
        <f>P28/$P$7</f>
        <v>2.1668740779653595E-5</v>
      </c>
    </row>
    <row r="29" spans="1:21" s="14" customFormat="1" ht="15" customHeight="1">
      <c r="A29" s="28" t="s">
        <v>5</v>
      </c>
      <c r="B29" s="78">
        <v>3415.5809567369129</v>
      </c>
      <c r="C29" s="78">
        <v>1450.0527770264082</v>
      </c>
      <c r="D29" s="78">
        <v>2809.0618230735981</v>
      </c>
      <c r="E29" s="78">
        <v>9748.2833067874471</v>
      </c>
      <c r="F29" s="77">
        <f>SUM(B29:E29)</f>
        <v>17422.978863624368</v>
      </c>
      <c r="G29" s="78">
        <v>1683.2424675415919</v>
      </c>
      <c r="H29" s="78">
        <v>1897.0514742189159</v>
      </c>
      <c r="I29" s="78">
        <v>1651.7660672667173</v>
      </c>
      <c r="J29" s="78">
        <v>16508.491386522968</v>
      </c>
      <c r="K29" s="77">
        <f>SUM(G29:J29)</f>
        <v>21740.551395550192</v>
      </c>
      <c r="L29" s="26">
        <f>(J29/$J$31)*100</f>
        <v>11.909337281466776</v>
      </c>
      <c r="M29" s="76">
        <f>IFERROR((J29/E29-1)*100,"-")</f>
        <v>69.347677606256923</v>
      </c>
      <c r="N29" s="14">
        <f>RANK(J29,$J$10:$J$29,0)</f>
        <v>3</v>
      </c>
      <c r="O29" s="17" t="s">
        <v>6</v>
      </c>
      <c r="P29" s="16">
        <f>VLOOKUP(O29,$A$10:$J$30,10,FALSE)</f>
        <v>2.9720302554839995</v>
      </c>
      <c r="Q29" s="71">
        <f>P29/$P$7</f>
        <v>2.1440427168395381E-5</v>
      </c>
    </row>
    <row r="30" spans="1:21" s="14" customFormat="1" ht="15" customHeight="1" thickBot="1">
      <c r="A30" s="72" t="s">
        <v>3</v>
      </c>
      <c r="B30" s="75">
        <v>3222.1642719071997</v>
      </c>
      <c r="C30" s="75">
        <v>1639.3910318300002</v>
      </c>
      <c r="D30" s="75">
        <v>3208.1245012282193</v>
      </c>
      <c r="E30" s="75">
        <v>15096.36201055584</v>
      </c>
      <c r="F30" s="74">
        <f>SUM(B30:E30)</f>
        <v>23166.041815521261</v>
      </c>
      <c r="G30" s="75">
        <v>1035.542221199262</v>
      </c>
      <c r="H30" s="75">
        <v>536.53434588818993</v>
      </c>
      <c r="I30" s="75">
        <v>2323.869416382724</v>
      </c>
      <c r="J30" s="75">
        <v>8921.0710834727797</v>
      </c>
      <c r="K30" s="74">
        <f>SUM(G30:J30)</f>
        <v>12817.017066942955</v>
      </c>
      <c r="L30" s="22">
        <f>(J30/$J$31)*100</f>
        <v>6.4357209848836945</v>
      </c>
      <c r="M30" s="73">
        <f>IFERROR((J30/E30-1)*100,"-")</f>
        <v>-40.90582169906304</v>
      </c>
      <c r="O30" s="72" t="s">
        <v>3</v>
      </c>
      <c r="P30" s="16">
        <f>VLOOKUP(O30,$A$10:$J$30,10,FALSE)</f>
        <v>8921.0710834727797</v>
      </c>
      <c r="Q30" s="71">
        <f>P30/$P$7</f>
        <v>6.435720984883693E-2</v>
      </c>
    </row>
    <row r="31" spans="1:21" s="14" customFormat="1" ht="15" customHeight="1" thickBot="1">
      <c r="A31" s="13" t="s">
        <v>2</v>
      </c>
      <c r="B31" s="70">
        <f>SUM(B10:B30)</f>
        <v>37413.417262970863</v>
      </c>
      <c r="C31" s="70">
        <f>SUM(C10:C30)</f>
        <v>36030.537280615012</v>
      </c>
      <c r="D31" s="70">
        <f>SUM(D10:D30)</f>
        <v>18330.4552827111</v>
      </c>
      <c r="E31" s="70">
        <f>SUM(E10:E30)</f>
        <v>95185.608679181052</v>
      </c>
      <c r="F31" s="70">
        <f>SUM(F10:F30)</f>
        <v>186960.01850547802</v>
      </c>
      <c r="G31" s="70">
        <f>SUM(G10:G30)</f>
        <v>21816.072331965668</v>
      </c>
      <c r="H31" s="70">
        <f>SUM(H10:H30)</f>
        <v>36210.663261059759</v>
      </c>
      <c r="I31" s="70">
        <f>SUM(I10:I30)</f>
        <v>48570.908773781644</v>
      </c>
      <c r="J31" s="70">
        <f>SUM(J10:J30)</f>
        <v>138618.0523429575</v>
      </c>
      <c r="K31" s="70">
        <f>SUM(K10:K30)</f>
        <v>245215.69670976457</v>
      </c>
      <c r="L31" s="11">
        <f>SUM(L10:L30)</f>
        <v>100.00000000000003</v>
      </c>
      <c r="M31" s="69">
        <f>IFERROR((J31/E31-1)*100,"-")</f>
        <v>45.629212510647065</v>
      </c>
    </row>
    <row r="32" spans="1:21" s="14" customFormat="1" ht="6.75" customHeight="1">
      <c r="A32" s="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"/>
      <c r="M32" s="6"/>
    </row>
    <row r="33" spans="1:21" s="14" customFormat="1" ht="14.1" customHeight="1">
      <c r="A33" s="65" t="s">
        <v>30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7"/>
      <c r="P33" s="67"/>
    </row>
    <row r="34" spans="1:21" s="14" customFormat="1" ht="14.1" customHeight="1">
      <c r="A34" s="65" t="s">
        <v>29</v>
      </c>
      <c r="B34" s="63"/>
      <c r="C34" s="63"/>
      <c r="D34" s="63"/>
      <c r="E34" s="63"/>
      <c r="F34" s="63"/>
      <c r="G34" s="63"/>
      <c r="H34" s="66"/>
      <c r="I34" s="66"/>
      <c r="J34" s="66"/>
      <c r="K34" s="66"/>
      <c r="L34" s="63"/>
      <c r="M34" s="63"/>
    </row>
    <row r="35" spans="1:21" s="14" customFormat="1" ht="14.1" customHeight="1">
      <c r="A35" s="65" t="str">
        <f>'[1]1b'!A22</f>
        <v>2014 to 2015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21" s="14" customFormat="1" ht="14.1" customHeight="1">
      <c r="A36" s="64" t="s">
        <v>28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21" ht="13.5" thickBot="1">
      <c r="B37" s="17"/>
      <c r="C37" s="17"/>
      <c r="D37" s="17"/>
      <c r="E37" s="17"/>
      <c r="G37" s="17"/>
      <c r="H37" s="17"/>
      <c r="I37" s="17"/>
      <c r="J37" s="17"/>
      <c r="K37" s="17"/>
    </row>
    <row r="38" spans="1:21" ht="12.75" customHeight="1">
      <c r="A38" s="62"/>
      <c r="B38" s="61" t="s">
        <v>27</v>
      </c>
      <c r="C38" s="60"/>
      <c r="D38" s="59" t="s">
        <v>26</v>
      </c>
      <c r="E38" s="58" t="s">
        <v>25</v>
      </c>
      <c r="P38" s="2">
        <f>P39-C63</f>
        <v>0</v>
      </c>
    </row>
    <row r="39" spans="1:21">
      <c r="A39" s="57" t="s">
        <v>24</v>
      </c>
      <c r="B39" s="56"/>
      <c r="C39" s="55"/>
      <c r="D39" s="54"/>
      <c r="E39" s="53"/>
      <c r="N39" s="14"/>
      <c r="O39" s="14" t="s">
        <v>2</v>
      </c>
      <c r="P39" s="52">
        <f>SUM(P42:P62)</f>
        <v>245215.6967097646</v>
      </c>
      <c r="Q39" s="14"/>
      <c r="R39" s="14"/>
      <c r="S39" s="51"/>
      <c r="T39" s="50"/>
      <c r="U39" s="14"/>
    </row>
    <row r="40" spans="1:21" ht="13.5" thickBot="1">
      <c r="A40" s="49"/>
      <c r="B40" s="48">
        <v>2014</v>
      </c>
      <c r="C40" s="48">
        <v>2015</v>
      </c>
      <c r="D40" s="47"/>
      <c r="E40" s="46"/>
      <c r="N40" s="14"/>
      <c r="O40" s="14"/>
      <c r="P40" s="14"/>
      <c r="Q40" s="14"/>
      <c r="R40" s="14"/>
      <c r="S40" s="41"/>
      <c r="T40" s="40"/>
      <c r="U40" s="14"/>
    </row>
    <row r="41" spans="1:21">
      <c r="A41" s="45"/>
      <c r="B41" s="44"/>
      <c r="C41" s="44"/>
      <c r="D41" s="43"/>
      <c r="E41" s="42"/>
      <c r="N41" s="14"/>
      <c r="O41" s="14"/>
      <c r="P41" s="14"/>
      <c r="Q41" s="14"/>
      <c r="R41" s="14"/>
      <c r="S41" s="41"/>
      <c r="T41" s="40"/>
      <c r="U41" s="14"/>
    </row>
    <row r="42" spans="1:21">
      <c r="A42" s="17" t="s">
        <v>11</v>
      </c>
      <c r="B42" s="23">
        <f>SUM(B10:E10)</f>
        <v>2449.3190682048034</v>
      </c>
      <c r="C42" s="23">
        <f>SUM(G10:J10)</f>
        <v>538.2688932659421</v>
      </c>
      <c r="D42" s="6">
        <f>(C42/$C$63)*100</f>
        <v>0.2195083351059019</v>
      </c>
      <c r="E42" s="21">
        <f>IFERROR((C42/B42-1)*100,"-")</f>
        <v>-78.023733197796091</v>
      </c>
      <c r="N42" s="14">
        <f>RANK(C42,$C$42:$C$61,0)</f>
        <v>16</v>
      </c>
      <c r="O42" s="24" t="s">
        <v>15</v>
      </c>
      <c r="P42" s="16">
        <f>VLOOKUP(O42,$A$42:$C$62,3,FALSE)</f>
        <v>82726.604658110329</v>
      </c>
      <c r="Q42" s="15">
        <f>(P42/$P$39)*100</f>
        <v>33.736259859426902</v>
      </c>
      <c r="R42" s="14"/>
      <c r="S42" s="28" t="str">
        <f>O42</f>
        <v>Netherlands</v>
      </c>
      <c r="T42" s="16">
        <f>P42</f>
        <v>82726.604658110329</v>
      </c>
      <c r="U42" s="15">
        <f>(T42/$P$39)*100</f>
        <v>33.736259859426902</v>
      </c>
    </row>
    <row r="43" spans="1:21">
      <c r="A43" s="24" t="s">
        <v>23</v>
      </c>
      <c r="B43" s="38">
        <f>SUM(B11:E11)</f>
        <v>7328.2601305195503</v>
      </c>
      <c r="C43" s="30">
        <f>SUM(G11:J11)</f>
        <v>5625.654207186446</v>
      </c>
      <c r="D43" s="32">
        <f>(C43/$C$63)*100</f>
        <v>2.294165619358751</v>
      </c>
      <c r="E43" s="29">
        <f>IFERROR((C43/B43-1)*100,"-")</f>
        <v>-23.233426393290369</v>
      </c>
      <c r="N43" s="14">
        <f>RANK(C43,$C$42:$C$61,0)</f>
        <v>6</v>
      </c>
      <c r="O43" s="17" t="s">
        <v>20</v>
      </c>
      <c r="P43" s="16">
        <f>VLOOKUP(O43,$A$42:$C$62,3,FALSE)</f>
        <v>54711.135767837426</v>
      </c>
      <c r="Q43" s="15">
        <f>(P43/$P$39)*100</f>
        <v>22.311432955531025</v>
      </c>
      <c r="R43" s="14"/>
      <c r="S43" s="28" t="str">
        <f>O43</f>
        <v>Japan</v>
      </c>
      <c r="T43" s="16">
        <f>P43</f>
        <v>54711.135767837426</v>
      </c>
      <c r="U43" s="15">
        <f>(T43/$P$39)*100</f>
        <v>22.311432955531025</v>
      </c>
    </row>
    <row r="44" spans="1:21">
      <c r="A44" s="17" t="s">
        <v>8</v>
      </c>
      <c r="B44" s="37">
        <f>SUM(B12:E12)</f>
        <v>357.85785546720001</v>
      </c>
      <c r="C44" s="23">
        <f>SUM(G12:J12)</f>
        <v>329.68779776572245</v>
      </c>
      <c r="D44" s="39">
        <f>(C44/$C$63)*100</f>
        <v>0.13444808068544586</v>
      </c>
      <c r="E44" s="21">
        <f>IFERROR((C44/B44-1)*100,"-")</f>
        <v>-7.8718567361614085</v>
      </c>
      <c r="N44" s="14">
        <f>RANK(C44,$C$42:$C$61,0)</f>
        <v>18</v>
      </c>
      <c r="O44" s="24" t="s">
        <v>19</v>
      </c>
      <c r="P44" s="16">
        <f>VLOOKUP(O44,$A$42:$C$62,3,FALSE)</f>
        <v>23165.599851326209</v>
      </c>
      <c r="Q44" s="15">
        <f>(P44/$P$39)*100</f>
        <v>9.4470297628397066</v>
      </c>
      <c r="R44" s="14"/>
      <c r="S44" s="28" t="str">
        <f>O44</f>
        <v>South Korea</v>
      </c>
      <c r="T44" s="16">
        <f>P44</f>
        <v>23165.599851326209</v>
      </c>
      <c r="U44" s="15">
        <f>(T44/$P$39)*100</f>
        <v>9.4470297628397066</v>
      </c>
    </row>
    <row r="45" spans="1:21">
      <c r="A45" s="24" t="s">
        <v>22</v>
      </c>
      <c r="B45" s="38">
        <f>SUM(B13:E13)</f>
        <v>15444.821347333602</v>
      </c>
      <c r="C45" s="30">
        <f>SUM(G13:J13)</f>
        <v>4428.5684928174851</v>
      </c>
      <c r="D45" s="31">
        <f>(C45/$C$63)*100</f>
        <v>1.8059889934611753</v>
      </c>
      <c r="E45" s="29">
        <f>IFERROR((C45/B45-1)*100,"-")</f>
        <v>-71.326515255665072</v>
      </c>
      <c r="N45" s="14">
        <f>RANK(C45,$C$42:$C$61,0)</f>
        <v>8</v>
      </c>
      <c r="O45" s="28" t="s">
        <v>5</v>
      </c>
      <c r="P45" s="16">
        <f>VLOOKUP(O45,$A$42:$C$62,3,FALSE)</f>
        <v>21740.551395550192</v>
      </c>
      <c r="Q45" s="15">
        <f>(P45/$P$39)*100</f>
        <v>8.8658889652085122</v>
      </c>
      <c r="R45" s="14"/>
      <c r="S45" s="28" t="str">
        <f>O45</f>
        <v>USA</v>
      </c>
      <c r="T45" s="16">
        <f>P45</f>
        <v>21740.551395550192</v>
      </c>
      <c r="U45" s="15">
        <f>(T45/$P$39)*100</f>
        <v>8.8658889652085122</v>
      </c>
    </row>
    <row r="46" spans="1:21">
      <c r="A46" s="17" t="s">
        <v>14</v>
      </c>
      <c r="B46" s="37">
        <f>SUM(B14:E14)</f>
        <v>11476.390560948148</v>
      </c>
      <c r="C46" s="23">
        <f>SUM(G14:J14)</f>
        <v>1455.0870002609597</v>
      </c>
      <c r="D46" s="6">
        <f>(C46/$C$63)*100</f>
        <v>0.59339064333356673</v>
      </c>
      <c r="E46" s="21">
        <f>IFERROR((C46/B46-1)*100,"-")</f>
        <v>-87.321039724699432</v>
      </c>
      <c r="N46" s="14">
        <f>RANK(C46,$C$42:$C$61,0)</f>
        <v>14</v>
      </c>
      <c r="O46" s="17" t="s">
        <v>13</v>
      </c>
      <c r="P46" s="16">
        <f>VLOOKUP(O46,$A$42:$C$62,3,FALSE)</f>
        <v>16817.171677848073</v>
      </c>
      <c r="Q46" s="15">
        <f>(P46/$P$39)*100</f>
        <v>6.8581138579202578</v>
      </c>
      <c r="R46" s="14"/>
      <c r="S46" s="28" t="str">
        <f>O46</f>
        <v>Singapore</v>
      </c>
      <c r="T46" s="16">
        <f>P46</f>
        <v>16817.171677848073</v>
      </c>
      <c r="U46" s="15">
        <f>(T46/$P$39)*100</f>
        <v>6.8581138579202578</v>
      </c>
    </row>
    <row r="47" spans="1:21">
      <c r="A47" s="24" t="s">
        <v>4</v>
      </c>
      <c r="B47" s="30">
        <f>SUM(B15:E15)</f>
        <v>787.98725107234998</v>
      </c>
      <c r="C47" s="30">
        <f>SUM(G15:J15)</f>
        <v>20.781682177350003</v>
      </c>
      <c r="D47" s="31">
        <f>(C47/$C$63)*100</f>
        <v>8.4748580356774818E-3</v>
      </c>
      <c r="E47" s="29">
        <f>IFERROR((C47/B47-1)*100,"-")</f>
        <v>-97.362688019499203</v>
      </c>
      <c r="N47" s="14">
        <f>RANK(C47,$C$42:$C$61,0)</f>
        <v>20</v>
      </c>
      <c r="O47" s="24" t="s">
        <v>23</v>
      </c>
      <c r="P47" s="16">
        <f>VLOOKUP(O47,$A$42:$C$62,3,FALSE)</f>
        <v>5625.654207186446</v>
      </c>
      <c r="Q47" s="15">
        <f>(P47/$P$39)*100</f>
        <v>2.2941656193587505</v>
      </c>
      <c r="R47" s="14"/>
      <c r="S47" s="28" t="str">
        <f>O47</f>
        <v>British Virgin Islands</v>
      </c>
      <c r="T47" s="16">
        <f>P47</f>
        <v>5625.654207186446</v>
      </c>
      <c r="U47" s="15">
        <f>(T47/$P$39)*100</f>
        <v>2.2941656193587505</v>
      </c>
    </row>
    <row r="48" spans="1:21">
      <c r="A48" s="17" t="s">
        <v>6</v>
      </c>
      <c r="B48" s="37">
        <f>SUM(B16:E16)</f>
        <v>554.71487862440006</v>
      </c>
      <c r="C48" s="23">
        <f>SUM(G16:J16)</f>
        <v>21.461548658224</v>
      </c>
      <c r="D48" s="6">
        <f>(C48/$C$63)*100</f>
        <v>8.7521104669028293E-3</v>
      </c>
      <c r="E48" s="21">
        <f>IFERROR((C48/B48-1)*100,"-")</f>
        <v>-96.131066700167651</v>
      </c>
      <c r="N48" s="14">
        <f>RANK(C48,$C$42:$C$61,0)</f>
        <v>19</v>
      </c>
      <c r="O48" s="17" t="s">
        <v>10</v>
      </c>
      <c r="P48" s="16">
        <f>VLOOKUP(O48,$A$42:$C$62,3,FALSE)</f>
        <v>5457.7447522316761</v>
      </c>
      <c r="Q48" s="15">
        <f>(P48/$P$39)*100</f>
        <v>2.2256914322623564</v>
      </c>
      <c r="R48" s="14"/>
      <c r="S48" s="28" t="str">
        <f>O48</f>
        <v>Taiwan</v>
      </c>
      <c r="T48" s="16">
        <f>P48</f>
        <v>5457.7447522316761</v>
      </c>
      <c r="U48" s="15">
        <f>(T48/$P$39)*100</f>
        <v>2.2256914322623564</v>
      </c>
    </row>
    <row r="49" spans="1:21">
      <c r="A49" s="24" t="s">
        <v>21</v>
      </c>
      <c r="B49" s="30">
        <f>SUM(B17:E17)</f>
        <v>6845.0735675795404</v>
      </c>
      <c r="C49" s="30">
        <f>SUM(G17:J17)</f>
        <v>3064.6542861421121</v>
      </c>
      <c r="D49" s="31">
        <f>(C49/$C$63)*100</f>
        <v>1.2497790016148167</v>
      </c>
      <c r="E49" s="29">
        <f>IFERROR((C49/B49-1)*100,"-")</f>
        <v>-55.228322151900656</v>
      </c>
      <c r="N49" s="14">
        <f>RANK(C49,$C$42:$C$61,0)</f>
        <v>10</v>
      </c>
      <c r="O49" s="24" t="s">
        <v>22</v>
      </c>
      <c r="P49" s="16">
        <f>VLOOKUP(O49,$A$42:$C$62,3,FALSE)</f>
        <v>4428.5684928174851</v>
      </c>
      <c r="Q49" s="15">
        <f>(P49/$P$39)*100</f>
        <v>1.8059889934611748</v>
      </c>
      <c r="R49" s="14"/>
      <c r="S49" s="28" t="str">
        <f>O49</f>
        <v>Cayman Islands</v>
      </c>
      <c r="T49" s="16">
        <f>P49</f>
        <v>4428.5684928174851</v>
      </c>
      <c r="U49" s="15">
        <f>(T49/$P$39)*100</f>
        <v>1.8059889934611748</v>
      </c>
    </row>
    <row r="50" spans="1:21">
      <c r="A50" s="17" t="s">
        <v>18</v>
      </c>
      <c r="B50" s="23">
        <f>SUM(B18:E18)</f>
        <v>1116.4380161680001</v>
      </c>
      <c r="C50" s="23">
        <f>SUM(G18:J18)</f>
        <v>2134.1429722404596</v>
      </c>
      <c r="D50" s="6">
        <f>(C50/$C$63)*100</f>
        <v>0.87031254559793336</v>
      </c>
      <c r="E50" s="21">
        <f>IFERROR((C50/B50-1)*100,"-")</f>
        <v>91.156422598862548</v>
      </c>
      <c r="N50" s="14">
        <f>RANK(C50,$C$42:$C$61,0)</f>
        <v>12</v>
      </c>
      <c r="O50" s="17" t="s">
        <v>7</v>
      </c>
      <c r="P50" s="16">
        <f>VLOOKUP(O50,$A$42:$C$62,3,FALSE)</f>
        <v>4129.1913002853771</v>
      </c>
      <c r="Q50" s="15">
        <f>(P50/$P$39)*100</f>
        <v>1.6839017060040231</v>
      </c>
      <c r="R50" s="14"/>
      <c r="S50" s="34" t="s">
        <v>3</v>
      </c>
      <c r="T50" s="15">
        <f>SUM(P50:P62)</f>
        <v>30542.665906856731</v>
      </c>
      <c r="U50" s="15">
        <f>(T50/$P$39)*100</f>
        <v>12.455428553991304</v>
      </c>
    </row>
    <row r="51" spans="1:21">
      <c r="A51" s="24" t="s">
        <v>16</v>
      </c>
      <c r="B51" s="30">
        <f>SUM(B19:E19)</f>
        <v>648.84409146811913</v>
      </c>
      <c r="C51" s="30">
        <f>SUM(G19:J19)</f>
        <v>1760.5192175822813</v>
      </c>
      <c r="D51" s="32">
        <f>(C51/$C$63)*100</f>
        <v>0.71794719555250108</v>
      </c>
      <c r="E51" s="29">
        <f>IFERROR((C51/B51-1)*100,"-")</f>
        <v>171.33162507480182</v>
      </c>
      <c r="N51" s="14">
        <f>RANK(C51,$C$42:$C$61,0)</f>
        <v>13</v>
      </c>
      <c r="O51" s="24" t="s">
        <v>21</v>
      </c>
      <c r="P51" s="16">
        <f>VLOOKUP(O51,$A$42:$C$62,3,FALSE)</f>
        <v>3064.6542861421121</v>
      </c>
      <c r="Q51" s="15">
        <f>(P51/$P$39)*100</f>
        <v>1.2497790016148165</v>
      </c>
      <c r="R51" s="14"/>
      <c r="S51" s="34" t="s">
        <v>2</v>
      </c>
      <c r="T51" s="36">
        <f>SUM(T42:T50)</f>
        <v>245215.69670976457</v>
      </c>
      <c r="U51" s="15">
        <f>(T51/$P$39)*100</f>
        <v>99.999999999999986</v>
      </c>
    </row>
    <row r="52" spans="1:21">
      <c r="A52" s="17" t="s">
        <v>20</v>
      </c>
      <c r="B52" s="23">
        <f>SUM(B20:E20)</f>
        <v>35659.877448811974</v>
      </c>
      <c r="C52" s="23">
        <f>SUM(G20:J20)</f>
        <v>54711.135767837426</v>
      </c>
      <c r="D52" s="6">
        <f>(C52/$C$63)*100</f>
        <v>22.311432955531028</v>
      </c>
      <c r="E52" s="21">
        <f>IFERROR((C52/B52-1)*100,"-")</f>
        <v>53.424912484269214</v>
      </c>
      <c r="F52" s="35"/>
      <c r="G52" s="35"/>
      <c r="H52" s="35"/>
      <c r="I52" s="35"/>
      <c r="J52" s="35"/>
      <c r="K52" s="35"/>
      <c r="L52" s="35"/>
      <c r="N52" s="14">
        <f>RANK(C52,$C$42:$C$61,0)</f>
        <v>2</v>
      </c>
      <c r="O52" s="17" t="s">
        <v>17</v>
      </c>
      <c r="P52" s="16">
        <f>VLOOKUP(O52,$A$42:$C$62,3,FALSE)</f>
        <v>2904.3291950830039</v>
      </c>
      <c r="Q52" s="15">
        <f>(P52/$P$39)*100</f>
        <v>1.1843977502470184</v>
      </c>
      <c r="R52" s="14"/>
      <c r="S52" s="34"/>
      <c r="T52" s="33"/>
      <c r="U52" s="15"/>
    </row>
    <row r="53" spans="1:21">
      <c r="A53" s="24" t="s">
        <v>19</v>
      </c>
      <c r="B53" s="30">
        <f>SUM(B21:E21)</f>
        <v>4155.0733835330011</v>
      </c>
      <c r="C53" s="30">
        <f>SUM(G21:J21)</f>
        <v>23165.599851326209</v>
      </c>
      <c r="D53" s="32">
        <f>(C53/$C$63)*100</f>
        <v>9.4470297628397084</v>
      </c>
      <c r="E53" s="29">
        <f>IFERROR((C53/B53-1)*100,"-")</f>
        <v>457.52564908080694</v>
      </c>
      <c r="N53" s="14">
        <f>RANK(C53,$C$42:$C$61,0)</f>
        <v>3</v>
      </c>
      <c r="O53" s="17" t="s">
        <v>18</v>
      </c>
      <c r="P53" s="16">
        <f>VLOOKUP(O53,$A$42:$C$62,3,FALSE)</f>
        <v>2134.1429722404596</v>
      </c>
      <c r="Q53" s="15">
        <f>(P53/$P$39)*100</f>
        <v>0.87031254559793314</v>
      </c>
      <c r="R53" s="14"/>
      <c r="S53" s="14"/>
      <c r="T53" s="14"/>
      <c r="U53" s="14"/>
    </row>
    <row r="54" spans="1:21">
      <c r="A54" s="17" t="s">
        <v>17</v>
      </c>
      <c r="B54" s="23">
        <f>SUM(B22:E22)</f>
        <v>351.06246199630004</v>
      </c>
      <c r="C54" s="23">
        <f>SUM(G22:J22)</f>
        <v>2904.3291950830039</v>
      </c>
      <c r="D54" s="6">
        <f>(C54/$C$63)*100</f>
        <v>1.1843977502470187</v>
      </c>
      <c r="E54" s="21">
        <f>IFERROR((C54/B54-1)*100,"-")</f>
        <v>727.29699397869933</v>
      </c>
      <c r="N54" s="14">
        <f>RANK(C54,$C$42:$C$61,0)</f>
        <v>11</v>
      </c>
      <c r="O54" s="24" t="s">
        <v>16</v>
      </c>
      <c r="P54" s="16">
        <f>VLOOKUP(O54,$A$42:$C$62,3,FALSE)</f>
        <v>1760.5192175822813</v>
      </c>
      <c r="Q54" s="15">
        <f>(P54/$P$39)*100</f>
        <v>0.71794719555250097</v>
      </c>
      <c r="R54" s="14"/>
      <c r="S54" s="14"/>
      <c r="T54" s="14"/>
      <c r="U54" s="14"/>
    </row>
    <row r="55" spans="1:21">
      <c r="A55" s="24" t="s">
        <v>15</v>
      </c>
      <c r="B55" s="30">
        <f>SUM(B23:E23)</f>
        <v>32784.046847954698</v>
      </c>
      <c r="C55" s="30">
        <f>SUM(G23:J23)</f>
        <v>82726.604658110329</v>
      </c>
      <c r="D55" s="32">
        <f>(C55/$C$63)*100</f>
        <v>33.736259859426902</v>
      </c>
      <c r="E55" s="29">
        <f>IFERROR((C55/B55-1)*100,"-")</f>
        <v>152.33798939398295</v>
      </c>
      <c r="N55" s="14">
        <f>RANK(C55,$C$42:$C$61,0)</f>
        <v>1</v>
      </c>
      <c r="O55" s="17" t="s">
        <v>14</v>
      </c>
      <c r="P55" s="16">
        <f>VLOOKUP(O55,$A$42:$C$62,3,FALSE)</f>
        <v>1455.0870002609597</v>
      </c>
      <c r="Q55" s="15">
        <f>(P55/$P$39)*100</f>
        <v>0.59339064333356661</v>
      </c>
      <c r="R55" s="14"/>
      <c r="S55" s="14"/>
      <c r="T55" s="14"/>
      <c r="U55" s="14"/>
    </row>
    <row r="56" spans="1:21">
      <c r="A56" s="17" t="s">
        <v>13</v>
      </c>
      <c r="B56" s="23">
        <f>SUM(B24:E24)</f>
        <v>13944.812410664863</v>
      </c>
      <c r="C56" s="23">
        <f>SUM(G24:J24)</f>
        <v>16817.171677848073</v>
      </c>
      <c r="D56" s="6">
        <f>(C56/$C$63)*100</f>
        <v>6.8581138579202578</v>
      </c>
      <c r="E56" s="21">
        <f>IFERROR((C56/B56-1)*100,"-")</f>
        <v>20.598048812664249</v>
      </c>
      <c r="N56" s="14">
        <f>RANK(C56,$C$42:$C$61,0)</f>
        <v>5</v>
      </c>
      <c r="O56" s="24" t="s">
        <v>12</v>
      </c>
      <c r="P56" s="16">
        <f>VLOOKUP(O56,$A$42:$C$62,3,FALSE)</f>
        <v>918.61283462430674</v>
      </c>
      <c r="Q56" s="15">
        <f>(P56/$P$39)*100</f>
        <v>0.37461420575843879</v>
      </c>
      <c r="R56" s="14"/>
      <c r="S56" s="14"/>
      <c r="T56" s="14"/>
      <c r="U56" s="14"/>
    </row>
    <row r="57" spans="1:21">
      <c r="A57" s="24" t="s">
        <v>12</v>
      </c>
      <c r="B57" s="30">
        <f>SUM(B25:E25)</f>
        <v>2175.289861090856</v>
      </c>
      <c r="C57" s="30">
        <f>SUM(G25:J25)</f>
        <v>918.61283462430674</v>
      </c>
      <c r="D57" s="31">
        <f>(C57/$C$63)*100</f>
        <v>0.37461420575843885</v>
      </c>
      <c r="E57" s="29">
        <f>IFERROR((C57/B57-1)*100,"-")</f>
        <v>-57.770555039334191</v>
      </c>
      <c r="N57" s="14">
        <f>RANK(C57,$C$42:$C$61,0)</f>
        <v>15</v>
      </c>
      <c r="O57" s="17" t="s">
        <v>11</v>
      </c>
      <c r="P57" s="16">
        <f>VLOOKUP(O57,$A$42:$C$62,3,FALSE)</f>
        <v>538.2688932659421</v>
      </c>
      <c r="Q57" s="15">
        <f>(P57/$P$39)*100</f>
        <v>0.21950833510590187</v>
      </c>
      <c r="R57" s="14"/>
      <c r="S57" s="14"/>
      <c r="T57" s="14"/>
      <c r="U57" s="14"/>
    </row>
    <row r="58" spans="1:21">
      <c r="A58" s="17" t="s">
        <v>10</v>
      </c>
      <c r="B58" s="23">
        <f>SUM(B26:E26)</f>
        <v>2977.4303197089898</v>
      </c>
      <c r="C58" s="23">
        <f>SUM(G26:J26)</f>
        <v>5457.7447522316761</v>
      </c>
      <c r="D58" s="6">
        <f>(C58/$C$63)*100</f>
        <v>2.2256914322623569</v>
      </c>
      <c r="E58" s="21">
        <f>IFERROR((C58/B58-1)*100,"-")</f>
        <v>83.303861591800725</v>
      </c>
      <c r="N58" s="14">
        <f>RANK(C58,$C$42:$C$61,0)</f>
        <v>7</v>
      </c>
      <c r="O58" s="24" t="s">
        <v>9</v>
      </c>
      <c r="P58" s="16">
        <f>VLOOKUP(O58,$A$42:$C$62,3,FALSE)</f>
        <v>448.9121118280338</v>
      </c>
      <c r="Q58" s="15">
        <f>(P58/$P$39)*100</f>
        <v>0.18306826106624108</v>
      </c>
      <c r="R58" s="14"/>
      <c r="S58" s="14"/>
      <c r="T58" s="14"/>
      <c r="U58" s="14"/>
    </row>
    <row r="59" spans="1:21">
      <c r="A59" s="24" t="s">
        <v>9</v>
      </c>
      <c r="B59" s="30">
        <f>SUM(B27:E27)</f>
        <v>246.381469143</v>
      </c>
      <c r="C59" s="30">
        <f>SUM(G27:J27)</f>
        <v>448.9121118280338</v>
      </c>
      <c r="D59" s="26">
        <f>(C59/$C$63)*100</f>
        <v>0.18306826106624111</v>
      </c>
      <c r="E59" s="29">
        <f>IFERROR((C59/B59-1)*100,"-")</f>
        <v>82.202059834087947</v>
      </c>
      <c r="N59" s="14">
        <f>RANK(C59,$C$42:$C$61,0)</f>
        <v>17</v>
      </c>
      <c r="O59" s="17" t="s">
        <v>8</v>
      </c>
      <c r="P59" s="16">
        <f>VLOOKUP(O59,$A$42:$C$62,3,FALSE)</f>
        <v>329.68779776572245</v>
      </c>
      <c r="Q59" s="15">
        <f>(P59/$P$39)*100</f>
        <v>0.13444808068544584</v>
      </c>
      <c r="R59" s="14"/>
      <c r="S59" s="14"/>
      <c r="T59" s="14"/>
      <c r="U59" s="14"/>
    </row>
    <row r="60" spans="1:21">
      <c r="A60" s="17" t="s">
        <v>7</v>
      </c>
      <c r="B60" s="23">
        <f>SUM(B28:E28)</f>
        <v>7067.3168560430158</v>
      </c>
      <c r="C60" s="23">
        <f>SUM(G28:J28)</f>
        <v>4129.1913002853771</v>
      </c>
      <c r="D60" s="6">
        <f>(C60/$C$63)*100</f>
        <v>1.6839017060040231</v>
      </c>
      <c r="E60" s="21">
        <f>IFERROR((C60/B60-1)*100,"-")</f>
        <v>-41.573423345881963</v>
      </c>
      <c r="N60" s="14">
        <f>RANK(C60,$C$42:$C$61,0)</f>
        <v>9</v>
      </c>
      <c r="O60" s="17" t="s">
        <v>6</v>
      </c>
      <c r="P60" s="16">
        <f>VLOOKUP(O60,$A$42:$C$62,3,FALSE)</f>
        <v>21.461548658224</v>
      </c>
      <c r="Q60" s="15">
        <f>(P60/$P$39)*100</f>
        <v>8.7521104669028276E-3</v>
      </c>
      <c r="R60" s="14"/>
      <c r="S60" s="14"/>
      <c r="T60" s="14"/>
      <c r="U60" s="14"/>
    </row>
    <row r="61" spans="1:21">
      <c r="A61" s="28" t="s">
        <v>5</v>
      </c>
      <c r="B61" s="27">
        <f>SUM(B29:E29)</f>
        <v>17422.978863624368</v>
      </c>
      <c r="C61" s="27">
        <f>SUM(G29:J29)</f>
        <v>21740.551395550192</v>
      </c>
      <c r="D61" s="26">
        <f>(C61/$C$63)*100</f>
        <v>8.8658889652085122</v>
      </c>
      <c r="E61" s="25">
        <f>IFERROR((C61/B61-1)*100,"-")</f>
        <v>24.780908969246561</v>
      </c>
      <c r="N61" s="14">
        <f>RANK(C61,$C$42:$C$61,0)</f>
        <v>4</v>
      </c>
      <c r="O61" s="24" t="s">
        <v>4</v>
      </c>
      <c r="P61" s="16">
        <f>VLOOKUP(O61,$A$42:$C$62,3,FALSE)</f>
        <v>20.781682177350003</v>
      </c>
      <c r="Q61" s="15">
        <f>(P61/$P$39)*100</f>
        <v>8.4748580356774801E-3</v>
      </c>
      <c r="R61" s="14"/>
      <c r="S61" s="14"/>
      <c r="T61" s="14"/>
      <c r="U61" s="14"/>
    </row>
    <row r="62" spans="1:21" ht="13.5" thickBot="1">
      <c r="A62" s="17" t="s">
        <v>3</v>
      </c>
      <c r="B62" s="23">
        <f>SUM(B30:E30)</f>
        <v>23166.041815521261</v>
      </c>
      <c r="C62" s="23">
        <f>SUM(G30:J30)</f>
        <v>12817.017066942955</v>
      </c>
      <c r="D62" s="22">
        <f>(C62/$C$63)*100</f>
        <v>5.2268338605228362</v>
      </c>
      <c r="E62" s="21">
        <f>IFERROR((C62/B62-1)*100,"-")</f>
        <v>-44.673254201088653</v>
      </c>
      <c r="F62" s="20"/>
      <c r="G62" s="19"/>
      <c r="H62" s="19"/>
      <c r="I62" s="19"/>
      <c r="J62" s="19"/>
      <c r="K62" s="19"/>
      <c r="L62" s="18"/>
      <c r="M62" s="18"/>
      <c r="N62" s="14"/>
      <c r="O62" s="17" t="s">
        <v>3</v>
      </c>
      <c r="P62" s="16">
        <f>VLOOKUP(O62,$A$42:$C$62,3,FALSE)</f>
        <v>12817.017066942955</v>
      </c>
      <c r="Q62" s="15">
        <f>(P62/$P$39)*100</f>
        <v>5.2268338605228353</v>
      </c>
      <c r="R62" s="14"/>
      <c r="S62" s="14"/>
      <c r="T62" s="14"/>
      <c r="U62" s="14"/>
    </row>
    <row r="63" spans="1:21" ht="13.5" thickBot="1">
      <c r="A63" s="13" t="s">
        <v>2</v>
      </c>
      <c r="B63" s="12">
        <f>SUM(B42:B62)</f>
        <v>186960.01850547802</v>
      </c>
      <c r="C63" s="12">
        <f>SUM(C42:C62)</f>
        <v>245215.69670976457</v>
      </c>
      <c r="D63" s="11">
        <f>SUM(D42:D62)</f>
        <v>99.999999999999986</v>
      </c>
      <c r="E63" s="11">
        <f>IFERROR((C63/B63-1)*100,"-")</f>
        <v>31.159431128629045</v>
      </c>
      <c r="F63" s="5"/>
      <c r="G63" s="5"/>
      <c r="H63" s="5"/>
      <c r="I63" s="5"/>
      <c r="J63" s="5"/>
      <c r="K63" s="5"/>
      <c r="L63" s="5"/>
      <c r="M63" s="5"/>
      <c r="P63" s="10">
        <f>SUM(P42:P62)</f>
        <v>245215.6967097646</v>
      </c>
      <c r="Q63" s="1">
        <f>(P63/$P$39)*100</f>
        <v>100</v>
      </c>
    </row>
    <row r="64" spans="1:21">
      <c r="A64" s="9"/>
      <c r="B64" s="7"/>
      <c r="C64" s="7"/>
      <c r="D64" s="6"/>
      <c r="E64" s="6"/>
      <c r="F64" s="5"/>
      <c r="G64" s="5"/>
      <c r="H64" s="5"/>
      <c r="I64" s="5"/>
      <c r="J64" s="5"/>
      <c r="K64" s="5"/>
      <c r="L64" s="5"/>
      <c r="M64" s="5"/>
    </row>
    <row r="65" spans="1:13">
      <c r="A65" s="8" t="s">
        <v>1</v>
      </c>
      <c r="B65" s="7"/>
      <c r="C65" s="7"/>
      <c r="D65" s="6"/>
      <c r="E65" s="6"/>
      <c r="F65" s="5"/>
      <c r="G65" s="5"/>
      <c r="H65" s="5"/>
      <c r="I65" s="5"/>
      <c r="J65" s="5"/>
      <c r="K65" s="5"/>
      <c r="L65" s="5"/>
      <c r="M65" s="5"/>
    </row>
    <row r="66" spans="1:13" ht="24.95" customHeight="1">
      <c r="A66" s="4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24.95" customHeight="1"/>
    <row r="69" spans="1:13">
      <c r="B69" s="3"/>
      <c r="C69" s="3"/>
      <c r="D69" s="3"/>
      <c r="E69" s="3"/>
    </row>
    <row r="70" spans="1:13">
      <c r="B70" s="3"/>
      <c r="C70" s="3"/>
      <c r="D70" s="3"/>
      <c r="E70" s="3"/>
    </row>
    <row r="72" spans="1:13">
      <c r="B72" s="3"/>
      <c r="C72" s="3"/>
      <c r="D72" s="3"/>
      <c r="E72" s="3"/>
      <c r="F72" s="3"/>
      <c r="G72" s="3"/>
      <c r="H72" s="3"/>
      <c r="I72" s="3"/>
      <c r="J72" s="3"/>
      <c r="K72" s="3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</sheetData>
  <mergeCells count="9">
    <mergeCell ref="B6:K6"/>
    <mergeCell ref="G7:K7"/>
    <mergeCell ref="A66:M67"/>
    <mergeCell ref="D38:D40"/>
    <mergeCell ref="E38:E40"/>
    <mergeCell ref="B38:C39"/>
    <mergeCell ref="M6:M8"/>
    <mergeCell ref="B7:F7"/>
    <mergeCell ref="L6:L8"/>
  </mergeCells>
  <printOptions horizontalCentered="1"/>
  <pageMargins left="0.5" right="0.5" top="0.75" bottom="0.5" header="0" footer="0"/>
  <pageSetup paperSize="9" scale="63" orientation="portrait" r:id="rId1"/>
  <headerFooter alignWithMargins="0">
    <oddFooter>&amp;R&amp;9 27</oddFooter>
  </headerFooter>
  <rowBreaks count="1" manualBreakCount="1">
    <brk id="6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2016-08-23T08:28:45Z</dcterms:created>
  <dcterms:modified xsi:type="dcterms:W3CDTF">2016-08-23T08:28:55Z</dcterms:modified>
</cp:coreProperties>
</file>