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COM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COMP!$A$1:$R$88</definedName>
    <definedName name="_xlnm.Print_Area">#REF!</definedName>
    <definedName name="Print_Area_MI" localSheetId="0">COMP!#REF!</definedName>
    <definedName name="PRINT_AREA_MI">#REF!</definedName>
    <definedName name="_xlnm.Print_Titles" localSheetId="0">COMP!$2:$8</definedName>
    <definedName name="_xlnm.Print_Titles">#REF!</definedName>
    <definedName name="Print_Titles_MI" localSheetId="0">COMP!$2:$7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B87" i="1" l="1"/>
  <c r="B86" i="1"/>
  <c r="R85" i="1"/>
  <c r="P85" i="1"/>
  <c r="N85" i="1"/>
  <c r="L85" i="1"/>
  <c r="J85" i="1"/>
  <c r="H85" i="1"/>
  <c r="F85" i="1"/>
  <c r="D85" i="1"/>
  <c r="B85" i="1" s="1"/>
  <c r="R84" i="1"/>
  <c r="P84" i="1"/>
  <c r="N84" i="1"/>
  <c r="L84" i="1"/>
  <c r="J84" i="1"/>
  <c r="H84" i="1"/>
  <c r="F84" i="1"/>
  <c r="D84" i="1"/>
  <c r="B84" i="1"/>
  <c r="R82" i="1"/>
  <c r="P82" i="1"/>
  <c r="N82" i="1"/>
  <c r="L82" i="1"/>
  <c r="J82" i="1"/>
  <c r="H82" i="1"/>
  <c r="F82" i="1"/>
  <c r="D82" i="1"/>
  <c r="B82" i="1" s="1"/>
  <c r="R81" i="1"/>
  <c r="P81" i="1"/>
  <c r="N81" i="1"/>
  <c r="L81" i="1"/>
  <c r="J81" i="1"/>
  <c r="H81" i="1"/>
  <c r="F81" i="1"/>
  <c r="D81" i="1"/>
  <c r="B81" i="1"/>
  <c r="R80" i="1"/>
  <c r="P80" i="1"/>
  <c r="N80" i="1"/>
  <c r="L80" i="1"/>
  <c r="J80" i="1"/>
  <c r="H80" i="1"/>
  <c r="F80" i="1"/>
  <c r="D80" i="1"/>
  <c r="B80" i="1" s="1"/>
  <c r="R79" i="1"/>
  <c r="P79" i="1"/>
  <c r="N79" i="1"/>
  <c r="L79" i="1"/>
  <c r="J79" i="1"/>
  <c r="H79" i="1"/>
  <c r="F79" i="1"/>
  <c r="D79" i="1"/>
  <c r="B79" i="1"/>
  <c r="R76" i="1"/>
  <c r="P76" i="1"/>
  <c r="N76" i="1"/>
  <c r="L76" i="1"/>
  <c r="J76" i="1"/>
  <c r="H76" i="1"/>
  <c r="F76" i="1"/>
  <c r="D76" i="1"/>
  <c r="B76" i="1" s="1"/>
  <c r="R75" i="1"/>
  <c r="P75" i="1"/>
  <c r="N75" i="1"/>
  <c r="L75" i="1"/>
  <c r="J75" i="1"/>
  <c r="H75" i="1"/>
  <c r="F75" i="1"/>
  <c r="D75" i="1"/>
  <c r="B75" i="1"/>
  <c r="R74" i="1"/>
  <c r="P74" i="1"/>
  <c r="N74" i="1"/>
  <c r="L74" i="1"/>
  <c r="J74" i="1"/>
  <c r="H74" i="1"/>
  <c r="F74" i="1"/>
  <c r="D74" i="1"/>
  <c r="B74" i="1" s="1"/>
  <c r="R73" i="1"/>
  <c r="P73" i="1"/>
  <c r="N73" i="1"/>
  <c r="L73" i="1"/>
  <c r="J73" i="1"/>
  <c r="H73" i="1"/>
  <c r="F73" i="1"/>
  <c r="D73" i="1"/>
  <c r="B73" i="1"/>
  <c r="R70" i="1"/>
  <c r="P70" i="1"/>
  <c r="N70" i="1"/>
  <c r="L70" i="1"/>
  <c r="J70" i="1"/>
  <c r="H70" i="1"/>
  <c r="F70" i="1"/>
  <c r="D70" i="1"/>
  <c r="B70" i="1" s="1"/>
  <c r="R69" i="1"/>
  <c r="P69" i="1"/>
  <c r="N69" i="1"/>
  <c r="L69" i="1"/>
  <c r="J69" i="1"/>
  <c r="H69" i="1"/>
  <c r="F69" i="1"/>
  <c r="D69" i="1"/>
  <c r="B69" i="1"/>
  <c r="R68" i="1"/>
  <c r="P68" i="1"/>
  <c r="N68" i="1"/>
  <c r="L68" i="1"/>
  <c r="J68" i="1"/>
  <c r="H68" i="1"/>
  <c r="F68" i="1"/>
  <c r="D68" i="1"/>
  <c r="B68" i="1" s="1"/>
  <c r="R67" i="1"/>
  <c r="P67" i="1"/>
  <c r="N67" i="1"/>
  <c r="L67" i="1"/>
  <c r="J67" i="1"/>
  <c r="H67" i="1"/>
  <c r="F67" i="1"/>
  <c r="D67" i="1"/>
  <c r="B67" i="1"/>
  <c r="R64" i="1"/>
  <c r="P64" i="1"/>
  <c r="N64" i="1"/>
  <c r="L64" i="1"/>
  <c r="J64" i="1"/>
  <c r="H64" i="1"/>
  <c r="F64" i="1"/>
  <c r="D64" i="1"/>
  <c r="B64" i="1" s="1"/>
  <c r="R63" i="1"/>
  <c r="P63" i="1"/>
  <c r="N63" i="1"/>
  <c r="L63" i="1"/>
  <c r="J63" i="1"/>
  <c r="H63" i="1"/>
  <c r="F63" i="1"/>
  <c r="D63" i="1"/>
  <c r="B63" i="1"/>
  <c r="R62" i="1"/>
  <c r="P62" i="1"/>
  <c r="N62" i="1"/>
  <c r="L62" i="1"/>
  <c r="J62" i="1"/>
  <c r="H62" i="1"/>
  <c r="F62" i="1"/>
  <c r="D62" i="1"/>
  <c r="B62" i="1" s="1"/>
  <c r="R61" i="1"/>
  <c r="P61" i="1"/>
  <c r="N61" i="1"/>
  <c r="L61" i="1"/>
  <c r="J61" i="1"/>
  <c r="H61" i="1"/>
  <c r="F61" i="1"/>
  <c r="D61" i="1"/>
  <c r="B61" i="1"/>
  <c r="R59" i="1"/>
  <c r="P59" i="1"/>
  <c r="N59" i="1"/>
  <c r="L59" i="1"/>
  <c r="J59" i="1"/>
  <c r="H59" i="1"/>
  <c r="F59" i="1"/>
  <c r="D59" i="1"/>
  <c r="B59" i="1" s="1"/>
  <c r="R58" i="1"/>
  <c r="P58" i="1"/>
  <c r="N58" i="1"/>
  <c r="L58" i="1"/>
  <c r="J58" i="1"/>
  <c r="H58" i="1"/>
  <c r="F58" i="1"/>
  <c r="D58" i="1"/>
  <c r="B58" i="1"/>
  <c r="R57" i="1"/>
  <c r="P57" i="1"/>
  <c r="N57" i="1"/>
  <c r="L57" i="1"/>
  <c r="J57" i="1"/>
  <c r="H57" i="1"/>
  <c r="F57" i="1"/>
  <c r="D57" i="1"/>
  <c r="B57" i="1" s="1"/>
  <c r="R56" i="1"/>
  <c r="P56" i="1"/>
  <c r="N56" i="1"/>
  <c r="L56" i="1"/>
  <c r="J56" i="1"/>
  <c r="H56" i="1"/>
  <c r="F56" i="1"/>
  <c r="D56" i="1"/>
  <c r="B56" i="1"/>
  <c r="R54" i="1"/>
  <c r="P54" i="1"/>
  <c r="N54" i="1"/>
  <c r="L54" i="1"/>
  <c r="J54" i="1"/>
  <c r="H54" i="1"/>
  <c r="F54" i="1"/>
  <c r="D54" i="1"/>
  <c r="B54" i="1" s="1"/>
  <c r="R53" i="1"/>
  <c r="P53" i="1"/>
  <c r="N53" i="1"/>
  <c r="L53" i="1"/>
  <c r="J53" i="1"/>
  <c r="H53" i="1"/>
  <c r="F53" i="1"/>
  <c r="D53" i="1"/>
  <c r="B53" i="1"/>
  <c r="R52" i="1"/>
  <c r="P52" i="1"/>
  <c r="N52" i="1"/>
  <c r="L52" i="1"/>
  <c r="J52" i="1"/>
  <c r="H52" i="1"/>
  <c r="F52" i="1"/>
  <c r="D52" i="1"/>
  <c r="B52" i="1" s="1"/>
  <c r="R51" i="1"/>
  <c r="P51" i="1"/>
  <c r="N51" i="1"/>
  <c r="L51" i="1"/>
  <c r="J51" i="1"/>
  <c r="H51" i="1"/>
  <c r="F51" i="1"/>
  <c r="D51" i="1"/>
  <c r="B51" i="1"/>
</calcChain>
</file>

<file path=xl/sharedStrings.xml><?xml version="1.0" encoding="utf-8"?>
<sst xmlns="http://schemas.openxmlformats.org/spreadsheetml/2006/main" count="77" uniqueCount="21">
  <si>
    <t>Table 1.3</t>
  </si>
  <si>
    <t>QUARTERLY INDICES ON COMPENSATION</t>
  </si>
  <si>
    <t>AT CURRENT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</si>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</sst>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  <numFmt numFmtId="167" formatCode="General_)"/>
    <numFmt numFmtId="168" formatCode="0.0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vertAlign val="superscript"/>
      <sz val="8"/>
      <name val="Courie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</font>
    <font>
      <sz val="8"/>
      <name val="Courier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ourier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9"/>
      <name val="Courier"/>
    </font>
    <font>
      <vertAlign val="superscript"/>
      <sz val="11"/>
      <color indexed="8"/>
      <name val="Arial"/>
      <family val="2"/>
    </font>
    <font>
      <sz val="6"/>
      <color indexed="8"/>
      <name val="Arial"/>
      <family val="2"/>
    </font>
    <font>
      <vertAlign val="subscript"/>
      <sz val="8"/>
      <color indexed="8"/>
      <name val="Arial"/>
      <family val="2"/>
    </font>
    <font>
      <sz val="8.5"/>
      <color indexed="8"/>
      <name val="Courier"/>
    </font>
    <font>
      <b/>
      <vertAlign val="superscript"/>
      <sz val="8"/>
      <color indexed="8"/>
      <name val="Courier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/>
    <xf numFmtId="1" fontId="4" fillId="2" borderId="0" xfId="1" applyNumberFormat="1" applyFont="1" applyFill="1" applyAlignment="1" applyProtection="1">
      <alignment horizontal="left"/>
      <protection locked="0"/>
    </xf>
    <xf numFmtId="1" fontId="5" fillId="2" borderId="0" xfId="1" applyNumberFormat="1" applyFont="1" applyFill="1" applyProtection="1">
      <protection locked="0"/>
    </xf>
    <xf numFmtId="1" fontId="6" fillId="2" borderId="0" xfId="1" applyNumberFormat="1" applyFont="1" applyFill="1" applyProtection="1">
      <protection locked="0"/>
    </xf>
    <xf numFmtId="1" fontId="7" fillId="2" borderId="0" xfId="1" applyNumberFormat="1" applyFont="1" applyFill="1" applyProtection="1">
      <protection locked="0"/>
    </xf>
    <xf numFmtId="1" fontId="7" fillId="2" borderId="0" xfId="1" applyNumberFormat="1" applyFont="1" applyFill="1" applyAlignment="1" applyProtection="1">
      <alignment horizontal="left"/>
    </xf>
    <xf numFmtId="1" fontId="7" fillId="2" borderId="0" xfId="1" applyNumberFormat="1" applyFont="1" applyFill="1"/>
    <xf numFmtId="1" fontId="1" fillId="2" borderId="0" xfId="1" applyNumberFormat="1" applyFill="1" applyProtection="1"/>
    <xf numFmtId="1" fontId="7" fillId="2" borderId="0" xfId="1" applyNumberFormat="1" applyFont="1" applyFill="1" applyAlignment="1" applyProtection="1">
      <alignment horizontal="left"/>
      <protection locked="0"/>
    </xf>
    <xf numFmtId="1" fontId="8" fillId="2" borderId="0" xfId="1" applyNumberFormat="1" applyFont="1" applyFill="1" applyProtection="1">
      <protection locked="0"/>
    </xf>
    <xf numFmtId="1" fontId="4" fillId="2" borderId="0" xfId="1" quotePrefix="1" applyNumberFormat="1" applyFont="1" applyFill="1" applyBorder="1" applyAlignment="1" applyProtection="1">
      <alignment horizontal="left"/>
      <protection locked="0"/>
    </xf>
    <xf numFmtId="1" fontId="5" fillId="2" borderId="0" xfId="1" applyNumberFormat="1" applyFont="1" applyFill="1" applyBorder="1" applyProtection="1">
      <protection locked="0"/>
    </xf>
    <xf numFmtId="1" fontId="6" fillId="2" borderId="0" xfId="1" applyNumberFormat="1" applyFont="1" applyFill="1" applyBorder="1" applyProtection="1">
      <protection locked="0"/>
    </xf>
    <xf numFmtId="164" fontId="4" fillId="2" borderId="0" xfId="1" quotePrefix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left"/>
    </xf>
    <xf numFmtId="164" fontId="7" fillId="2" borderId="0" xfId="1" applyNumberFormat="1" applyFont="1" applyFill="1"/>
    <xf numFmtId="164" fontId="7" fillId="2" borderId="0" xfId="1" applyNumberFormat="1" applyFont="1" applyFill="1" applyAlignment="1" applyProtection="1">
      <alignment horizontal="left"/>
      <protection locked="0"/>
    </xf>
    <xf numFmtId="164" fontId="8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1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164" fontId="7" fillId="2" borderId="0" xfId="1" applyNumberFormat="1" applyFont="1" applyFill="1" applyAlignment="1" applyProtection="1">
      <alignment horizontal="center"/>
      <protection locked="0"/>
    </xf>
    <xf numFmtId="164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/>
    <xf numFmtId="165" fontId="7" fillId="2" borderId="7" xfId="1" applyNumberFormat="1" applyFont="1" applyFill="1" applyBorder="1" applyProtection="1"/>
    <xf numFmtId="164" fontId="7" fillId="2" borderId="0" xfId="1" applyNumberFormat="1" applyFont="1" applyFill="1" applyProtection="1"/>
    <xf numFmtId="164" fontId="7" fillId="2" borderId="0" xfId="1" applyNumberFormat="1" applyFont="1" applyFill="1" applyAlignment="1" applyProtection="1">
      <alignment horizontal="fill"/>
    </xf>
    <xf numFmtId="164" fontId="11" fillId="2" borderId="0" xfId="1" applyNumberFormat="1" applyFont="1" applyFill="1" applyProtection="1">
      <protection locked="0"/>
    </xf>
    <xf numFmtId="164" fontId="12" fillId="2" borderId="0" xfId="1" applyNumberFormat="1" applyFont="1" applyFill="1"/>
    <xf numFmtId="1" fontId="13" fillId="2" borderId="8" xfId="1" applyNumberFormat="1" applyFont="1" applyFill="1" applyBorder="1" applyAlignment="1" applyProtection="1">
      <alignment horizontal="center"/>
    </xf>
    <xf numFmtId="164" fontId="13" fillId="2" borderId="9" xfId="1" applyNumberFormat="1" applyFont="1" applyFill="1" applyBorder="1" applyProtection="1">
      <protection locked="0"/>
    </xf>
    <xf numFmtId="164" fontId="14" fillId="2" borderId="10" xfId="1" applyNumberFormat="1" applyFont="1" applyFill="1" applyBorder="1" applyAlignment="1" applyProtection="1">
      <alignment horizontal="left"/>
    </xf>
    <xf numFmtId="164" fontId="13" fillId="2" borderId="9" xfId="1" applyNumberFormat="1" applyFont="1" applyFill="1" applyBorder="1" applyProtection="1"/>
    <xf numFmtId="164" fontId="6" fillId="2" borderId="10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Alignment="1" applyProtection="1">
      <alignment horizontal="left"/>
    </xf>
    <xf numFmtId="164" fontId="13" fillId="2" borderId="10" xfId="1" applyNumberFormat="1" applyFont="1" applyFill="1" applyBorder="1" applyProtection="1"/>
    <xf numFmtId="164" fontId="13" fillId="2" borderId="11" xfId="1" applyNumberFormat="1" applyFont="1" applyFill="1" applyBorder="1" applyProtection="1"/>
    <xf numFmtId="164" fontId="13" fillId="2" borderId="12" xfId="1" applyNumberFormat="1" applyFont="1" applyFill="1" applyBorder="1" applyProtection="1"/>
    <xf numFmtId="164" fontId="15" fillId="2" borderId="0" xfId="1" applyNumberFormat="1" applyFont="1" applyFill="1" applyBorder="1" applyProtection="1"/>
    <xf numFmtId="164" fontId="16" fillId="2" borderId="0" xfId="1" applyNumberFormat="1" applyFont="1" applyFill="1" applyProtection="1"/>
    <xf numFmtId="164" fontId="16" fillId="2" borderId="0" xfId="1" applyNumberFormat="1" applyFont="1" applyFill="1"/>
    <xf numFmtId="164" fontId="7" fillId="2" borderId="0" xfId="1" quotePrefix="1" applyNumberFormat="1" applyFont="1" applyFill="1" applyAlignment="1" applyProtection="1">
      <alignment horizontal="left"/>
      <protection locked="0"/>
    </xf>
    <xf numFmtId="164" fontId="17" fillId="2" borderId="0" xfId="1" applyNumberFormat="1" applyFont="1" applyFill="1" applyBorder="1" applyAlignment="1" applyProtection="1">
      <alignment horizontal="center"/>
      <protection locked="0"/>
    </xf>
    <xf numFmtId="164" fontId="17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Alignment="1" applyProtection="1">
      <alignment horizontal="left"/>
    </xf>
    <xf numFmtId="164" fontId="17" fillId="2" borderId="0" xfId="1" applyNumberFormat="1" applyFont="1" applyFill="1" applyBorder="1" applyProtection="1"/>
    <xf numFmtId="164" fontId="6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7" fillId="2" borderId="13" xfId="1" applyNumberFormat="1" applyFont="1" applyFill="1" applyBorder="1" applyProtection="1"/>
    <xf numFmtId="164" fontId="17" fillId="2" borderId="7" xfId="1" applyNumberFormat="1" applyFont="1" applyFill="1" applyBorder="1" applyProtection="1"/>
    <xf numFmtId="164" fontId="17" fillId="2" borderId="0" xfId="1" applyNumberFormat="1" applyFont="1" applyFill="1" applyProtection="1"/>
    <xf numFmtId="164" fontId="7" fillId="2" borderId="0" xfId="1" applyNumberFormat="1" applyFont="1" applyFill="1" applyBorder="1" applyProtection="1"/>
    <xf numFmtId="164" fontId="18" fillId="2" borderId="0" xfId="1" applyNumberFormat="1" applyFont="1" applyFill="1" applyProtection="1">
      <protection locked="0"/>
    </xf>
    <xf numFmtId="164" fontId="18" fillId="2" borderId="0" xfId="1" applyNumberFormat="1" applyFont="1" applyFill="1"/>
    <xf numFmtId="164" fontId="19" fillId="2" borderId="0" xfId="1" applyNumberFormat="1" applyFont="1" applyFill="1" applyBorder="1" applyProtection="1"/>
    <xf numFmtId="164" fontId="15" fillId="2" borderId="0" xfId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/>
    <xf numFmtId="164" fontId="15" fillId="2" borderId="0" xfId="1" applyNumberFormat="1" applyFont="1" applyFill="1" applyBorder="1" applyAlignment="1" applyProtection="1">
      <alignment horizontal="center"/>
    </xf>
    <xf numFmtId="164" fontId="7" fillId="2" borderId="7" xfId="1" applyNumberFormat="1" applyFont="1" applyFill="1" applyBorder="1" applyProtection="1"/>
    <xf numFmtId="164" fontId="15" fillId="2" borderId="0" xfId="1" applyNumberFormat="1" applyFont="1" applyFill="1" applyBorder="1" applyProtection="1">
      <protection locked="0"/>
    </xf>
    <xf numFmtId="1" fontId="13" fillId="2" borderId="8" xfId="1" quotePrefix="1" applyNumberFormat="1" applyFont="1" applyFill="1" applyBorder="1" applyAlignment="1" applyProtection="1">
      <alignment horizontal="center"/>
    </xf>
    <xf numFmtId="164" fontId="21" fillId="2" borderId="0" xfId="1" applyNumberFormat="1" applyFont="1" applyFill="1" applyBorder="1" applyAlignment="1" applyProtection="1">
      <alignment horizontal="center"/>
      <protection locked="0"/>
    </xf>
    <xf numFmtId="164" fontId="21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Protection="1"/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2" fillId="2" borderId="7" xfId="1" applyNumberFormat="1" applyFont="1" applyFill="1" applyBorder="1" applyProtection="1"/>
    <xf numFmtId="164" fontId="22" fillId="2" borderId="0" xfId="1" applyNumberFormat="1" applyFont="1" applyFill="1" applyProtection="1"/>
    <xf numFmtId="164" fontId="24" fillId="2" borderId="0" xfId="1" applyNumberFormat="1" applyFont="1" applyFill="1" applyProtection="1"/>
    <xf numFmtId="164" fontId="24" fillId="2" borderId="0" xfId="1" applyNumberFormat="1" applyFont="1" applyFill="1"/>
    <xf numFmtId="164" fontId="22" fillId="2" borderId="0" xfId="1" applyNumberFormat="1" applyFont="1" applyFill="1" applyAlignment="1" applyProtection="1">
      <alignment horizontal="left"/>
      <protection locked="0"/>
    </xf>
    <xf numFmtId="164" fontId="22" fillId="2" borderId="0" xfId="1" applyNumberFormat="1" applyFont="1" applyFill="1"/>
    <xf numFmtId="1" fontId="13" fillId="2" borderId="14" xfId="1" applyNumberFormat="1" applyFont="1" applyFill="1" applyBorder="1" applyAlignment="1" applyProtection="1">
      <alignment horizontal="center"/>
    </xf>
    <xf numFmtId="164" fontId="13" fillId="2" borderId="15" xfId="1" applyNumberFormat="1" applyFont="1" applyFill="1" applyBorder="1" applyProtection="1">
      <protection locked="0"/>
    </xf>
    <xf numFmtId="164" fontId="14" fillId="2" borderId="15" xfId="1" applyNumberFormat="1" applyFont="1" applyFill="1" applyBorder="1" applyAlignment="1" applyProtection="1">
      <alignment horizontal="left"/>
    </xf>
    <xf numFmtId="164" fontId="13" fillId="2" borderId="15" xfId="1" applyNumberFormat="1" applyFont="1" applyFill="1" applyBorder="1" applyProtection="1"/>
    <xf numFmtId="164" fontId="6" fillId="2" borderId="15" xfId="1" applyNumberFormat="1" applyFont="1" applyFill="1" applyBorder="1" applyAlignment="1" applyProtection="1">
      <alignment horizontal="left"/>
    </xf>
    <xf numFmtId="164" fontId="13" fillId="2" borderId="16" xfId="1" applyNumberFormat="1" applyFont="1" applyFill="1" applyBorder="1" applyProtection="1"/>
    <xf numFmtId="164" fontId="17" fillId="2" borderId="17" xfId="1" applyNumberFormat="1" applyFont="1" applyFill="1" applyBorder="1" applyAlignment="1" applyProtection="1">
      <alignment horizontal="center"/>
      <protection locked="0"/>
    </xf>
    <xf numFmtId="164" fontId="25" fillId="2" borderId="0" xfId="1" applyNumberFormat="1" applyFont="1" applyFill="1" applyBorder="1" applyProtection="1"/>
    <xf numFmtId="164" fontId="25" fillId="2" borderId="0" xfId="1" applyNumberFormat="1" applyFont="1" applyFill="1" applyProtection="1"/>
    <xf numFmtId="164" fontId="26" fillId="2" borderId="0" xfId="1" applyNumberFormat="1" applyFont="1" applyFill="1" applyBorder="1" applyAlignment="1" applyProtection="1">
      <alignment vertical="top"/>
      <protection locked="0"/>
    </xf>
    <xf numFmtId="164" fontId="26" fillId="2" borderId="0" xfId="1" applyNumberFormat="1" applyFont="1" applyFill="1" applyBorder="1" applyAlignment="1" applyProtection="1">
      <alignment horizontal="center"/>
    </xf>
    <xf numFmtId="164" fontId="16" fillId="2" borderId="0" xfId="1" applyNumberFormat="1" applyFont="1" applyFill="1" applyBorder="1" applyProtection="1"/>
    <xf numFmtId="164" fontId="16" fillId="2" borderId="0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" fillId="2" borderId="0" xfId="1" applyNumberFormat="1" applyFill="1" applyBorder="1"/>
    <xf numFmtId="164" fontId="17" fillId="2" borderId="0" xfId="1" applyNumberFormat="1" applyFont="1" applyFill="1" applyBorder="1" applyAlignment="1" applyProtection="1">
      <alignment horizontal="center"/>
    </xf>
    <xf numFmtId="164" fontId="13" fillId="2" borderId="15" xfId="1" applyNumberFormat="1" applyFont="1" applyFill="1" applyBorder="1" applyAlignment="1" applyProtection="1">
      <alignment horizontal="center"/>
    </xf>
    <xf numFmtId="164" fontId="17" fillId="2" borderId="17" xfId="1" quotePrefix="1" applyNumberFormat="1" applyFont="1" applyFill="1" applyBorder="1" applyAlignment="1" applyProtection="1">
      <alignment horizontal="center"/>
      <protection locked="0"/>
    </xf>
    <xf numFmtId="164" fontId="9" fillId="2" borderId="15" xfId="1" applyNumberFormat="1" applyFont="1" applyFill="1" applyBorder="1" applyProtection="1">
      <protection locked="0"/>
    </xf>
    <xf numFmtId="164" fontId="9" fillId="2" borderId="15" xfId="1" applyNumberFormat="1" applyFont="1" applyFill="1" applyBorder="1" applyProtection="1"/>
    <xf numFmtId="164" fontId="9" fillId="2" borderId="15" xfId="1" applyNumberFormat="1" applyFont="1" applyFill="1" applyBorder="1" applyAlignment="1" applyProtection="1">
      <alignment horizontal="center"/>
    </xf>
    <xf numFmtId="164" fontId="9" fillId="2" borderId="16" xfId="1" applyNumberFormat="1" applyFont="1" applyFill="1" applyBorder="1" applyProtection="1"/>
    <xf numFmtId="166" fontId="18" fillId="2" borderId="0" xfId="1" applyNumberFormat="1" applyFont="1" applyFill="1" applyBorder="1" applyAlignment="1" applyProtection="1">
      <alignment vertical="top"/>
    </xf>
    <xf numFmtId="164" fontId="7" fillId="2" borderId="0" xfId="1" applyNumberFormat="1" applyFont="1" applyFill="1" applyBorder="1" applyAlignment="1" applyProtection="1">
      <alignment horizontal="center"/>
    </xf>
    <xf numFmtId="164" fontId="17" fillId="2" borderId="18" xfId="1" applyNumberFormat="1" applyFont="1" applyFill="1" applyBorder="1" applyAlignment="1" applyProtection="1">
      <alignment horizontal="center"/>
      <protection locked="0"/>
    </xf>
    <xf numFmtId="164" fontId="7" fillId="2" borderId="19" xfId="1" applyNumberFormat="1" applyFont="1" applyFill="1" applyBorder="1" applyProtection="1">
      <protection locked="0"/>
    </xf>
    <xf numFmtId="164" fontId="6" fillId="2" borderId="19" xfId="1" applyNumberFormat="1" applyFont="1" applyFill="1" applyBorder="1" applyProtection="1"/>
    <xf numFmtId="164" fontId="7" fillId="2" borderId="19" xfId="1" applyNumberFormat="1" applyFont="1" applyFill="1" applyBorder="1" applyProtection="1"/>
    <xf numFmtId="166" fontId="18" fillId="2" borderId="19" xfId="1" applyNumberFormat="1" applyFont="1" applyFill="1" applyBorder="1" applyAlignment="1" applyProtection="1">
      <alignment vertical="top"/>
    </xf>
    <xf numFmtId="164" fontId="7" fillId="2" borderId="15" xfId="1" applyNumberFormat="1" applyFont="1" applyFill="1" applyBorder="1" applyProtection="1">
      <protection locked="0"/>
    </xf>
    <xf numFmtId="164" fontId="7" fillId="2" borderId="15" xfId="1" applyNumberFormat="1" applyFont="1" applyFill="1" applyBorder="1" applyProtection="1"/>
    <xf numFmtId="164" fontId="6" fillId="2" borderId="15" xfId="1" applyNumberFormat="1" applyFont="1" applyFill="1" applyBorder="1" applyProtection="1"/>
    <xf numFmtId="164" fontId="7" fillId="2" borderId="15" xfId="1" applyNumberFormat="1" applyFont="1" applyFill="1" applyBorder="1" applyAlignment="1" applyProtection="1">
      <alignment horizontal="center"/>
    </xf>
    <xf numFmtId="164" fontId="7" fillId="2" borderId="16" xfId="1" applyNumberFormat="1" applyFont="1" applyFill="1" applyBorder="1" applyProtection="1"/>
    <xf numFmtId="164" fontId="27" fillId="2" borderId="0" xfId="1" applyNumberFormat="1" applyFont="1" applyFill="1" applyBorder="1" applyProtection="1"/>
    <xf numFmtId="164" fontId="17" fillId="2" borderId="19" xfId="1" applyNumberFormat="1" applyFont="1" applyFill="1" applyBorder="1" applyProtection="1">
      <protection locked="0"/>
    </xf>
    <xf numFmtId="164" fontId="6" fillId="2" borderId="19" xfId="1" applyNumberFormat="1" applyFont="1" applyFill="1" applyBorder="1" applyProtection="1">
      <protection locked="0"/>
    </xf>
    <xf numFmtId="164" fontId="7" fillId="2" borderId="20" xfId="1" applyNumberFormat="1" applyFont="1" applyFill="1" applyBorder="1" applyProtection="1"/>
    <xf numFmtId="43" fontId="10" fillId="2" borderId="18" xfId="1" applyFont="1" applyFill="1" applyBorder="1"/>
    <xf numFmtId="164" fontId="28" fillId="2" borderId="19" xfId="1" applyNumberFormat="1" applyFont="1" applyFill="1" applyBorder="1"/>
    <xf numFmtId="164" fontId="28" fillId="2" borderId="19" xfId="1" applyNumberFormat="1" applyFont="1" applyFill="1" applyBorder="1" applyProtection="1"/>
    <xf numFmtId="164" fontId="29" fillId="2" borderId="19" xfId="1" applyNumberFormat="1" applyFont="1" applyFill="1" applyBorder="1" applyProtection="1"/>
    <xf numFmtId="164" fontId="28" fillId="2" borderId="20" xfId="1" applyNumberFormat="1" applyFont="1" applyFill="1" applyBorder="1" applyProtection="1"/>
    <xf numFmtId="164" fontId="28" fillId="2" borderId="0" xfId="1" applyNumberFormat="1" applyFont="1" applyFill="1" applyProtection="1"/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28" fillId="2" borderId="0" xfId="1" applyNumberFormat="1" applyFont="1" applyFill="1"/>
    <xf numFmtId="164" fontId="6" fillId="2" borderId="0" xfId="1" applyNumberFormat="1" applyFont="1" applyFill="1" applyProtection="1"/>
    <xf numFmtId="164" fontId="29" fillId="2" borderId="0" xfId="1" applyNumberFormat="1" applyFont="1" applyFill="1" applyProtection="1"/>
    <xf numFmtId="164" fontId="30" fillId="2" borderId="0" xfId="1" applyNumberFormat="1" applyFont="1" applyFill="1"/>
    <xf numFmtId="164" fontId="30" fillId="2" borderId="0" xfId="1" applyNumberFormat="1" applyFont="1" applyFill="1" applyProtection="1"/>
    <xf numFmtId="164" fontId="31" fillId="2" borderId="0" xfId="1" applyNumberFormat="1" applyFont="1" applyFill="1"/>
    <xf numFmtId="164" fontId="31" fillId="2" borderId="0" xfId="1" applyNumberFormat="1" applyFont="1" applyFill="1" applyProtection="1"/>
    <xf numFmtId="164" fontId="3" fillId="2" borderId="0" xfId="1" applyNumberFormat="1" applyFont="1" applyFill="1" applyProtection="1"/>
    <xf numFmtId="164" fontId="1" fillId="2" borderId="0" xfId="1" applyNumberFormat="1" applyFill="1" applyProtection="1"/>
    <xf numFmtId="164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Q_Q3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Q_Q2_201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FG_EMP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EGW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TRDTCS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FIN-RE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PRSERV_Q2_20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  <cell r="F51">
            <v>1720.1710735658787</v>
          </cell>
          <cell r="H51">
            <v>3823.9030368993917</v>
          </cell>
          <cell r="J51">
            <v>2026.8096155411847</v>
          </cell>
          <cell r="L51">
            <v>2514.1399713413225</v>
          </cell>
          <cell r="N51">
            <v>2590.7861239989088</v>
          </cell>
          <cell r="P51">
            <v>477.93871441987704</v>
          </cell>
          <cell r="R51">
            <v>6028.9625979021857</v>
          </cell>
        </row>
        <row r="52">
          <cell r="D52">
            <v>480.88578999999999</v>
          </cell>
          <cell r="F52">
            <v>2958.8849860940581</v>
          </cell>
          <cell r="H52">
            <v>3575.4370041571983</v>
          </cell>
          <cell r="J52">
            <v>1940.4247451359047</v>
          </cell>
          <cell r="L52">
            <v>2633.7641714612632</v>
          </cell>
          <cell r="N52">
            <v>3027.9206827935432</v>
          </cell>
          <cell r="P52">
            <v>588.24696970798459</v>
          </cell>
          <cell r="R52">
            <v>6187.7317005987434</v>
          </cell>
        </row>
        <row r="53">
          <cell r="D53">
            <v>887.78329000000008</v>
          </cell>
          <cell r="F53">
            <v>2234.3293282111167</v>
          </cell>
          <cell r="H53">
            <v>5020.722813883267</v>
          </cell>
          <cell r="J53">
            <v>1871.3881080612407</v>
          </cell>
          <cell r="L53">
            <v>2907.1054294821547</v>
          </cell>
          <cell r="N53">
            <v>2987.1156813986445</v>
          </cell>
          <cell r="P53">
            <v>523.56086066529576</v>
          </cell>
          <cell r="R53">
            <v>5967.7021299527705</v>
          </cell>
        </row>
        <row r="54">
          <cell r="D54">
            <v>467.12570256643642</v>
          </cell>
          <cell r="F54">
            <v>1867.7884294549958</v>
          </cell>
          <cell r="H54">
            <v>3866.8334157874738</v>
          </cell>
          <cell r="J54">
            <v>2044.9334686234558</v>
          </cell>
          <cell r="L54">
            <v>3149.5297075086946</v>
          </cell>
          <cell r="N54">
            <v>3287.222720535824</v>
          </cell>
          <cell r="P54">
            <v>602.09498976509008</v>
          </cell>
          <cell r="R54">
            <v>6340.1383330714734</v>
          </cell>
        </row>
        <row r="56">
          <cell r="D56">
            <v>323.99138457232755</v>
          </cell>
          <cell r="F56">
            <v>1809.1097813073973</v>
          </cell>
          <cell r="H56">
            <v>4113.5605001339864</v>
          </cell>
          <cell r="J56">
            <v>2049.1347134068892</v>
          </cell>
          <cell r="L56">
            <v>2938.4958995901288</v>
          </cell>
          <cell r="N56">
            <v>3087.9105383860483</v>
          </cell>
          <cell r="P56">
            <v>533.35801050737928</v>
          </cell>
          <cell r="R56">
            <v>6081.7540756321296</v>
          </cell>
        </row>
        <row r="57">
          <cell r="D57">
            <v>504.56559641416953</v>
          </cell>
          <cell r="F57">
            <v>3148.7433389374796</v>
          </cell>
          <cell r="H57">
            <v>4209.141810979916</v>
          </cell>
          <cell r="J57">
            <v>2080.9519979387223</v>
          </cell>
          <cell r="L57">
            <v>3248.803951596632</v>
          </cell>
          <cell r="N57">
            <v>3260.1668090841199</v>
          </cell>
          <cell r="P57">
            <v>615.81410768318142</v>
          </cell>
          <cell r="R57">
            <v>6230.0063906570103</v>
          </cell>
        </row>
        <row r="58">
          <cell r="D58">
            <v>1014.6395215986594</v>
          </cell>
          <cell r="F58">
            <v>2262.3841571004059</v>
          </cell>
          <cell r="H58">
            <v>5235.6521656367131</v>
          </cell>
          <cell r="J58">
            <v>2048.2425123993316</v>
          </cell>
          <cell r="L58">
            <v>3407.2596439620979</v>
          </cell>
          <cell r="N58">
            <v>3246.8025975593141</v>
          </cell>
          <cell r="P58">
            <v>560.39083799169509</v>
          </cell>
          <cell r="R58">
            <v>6129.6718441768789</v>
          </cell>
        </row>
        <row r="59">
          <cell r="D59">
            <v>505.27181443873877</v>
          </cell>
          <cell r="F59">
            <v>1997.940328886958</v>
          </cell>
          <cell r="H59">
            <v>4083.4990665035057</v>
          </cell>
          <cell r="J59">
            <v>2201.5425902562461</v>
          </cell>
          <cell r="L59">
            <v>3595.7055546621746</v>
          </cell>
          <cell r="N59">
            <v>3792.70018768215</v>
          </cell>
          <cell r="P59">
            <v>627.05661431710098</v>
          </cell>
          <cell r="R59">
            <v>6593.1065776337773</v>
          </cell>
        </row>
        <row r="61">
          <cell r="F61">
            <v>1865.9569855457312</v>
          </cell>
          <cell r="H61">
            <v>4300.4668510280317</v>
          </cell>
          <cell r="J61">
            <v>2146.9229747355607</v>
          </cell>
          <cell r="L61">
            <v>3411.3978970358048</v>
          </cell>
          <cell r="N61">
            <v>3580.1800948580308</v>
          </cell>
          <cell r="P61">
            <v>589.85633942889353</v>
          </cell>
          <cell r="R61">
            <v>6370.6892813662444</v>
          </cell>
        </row>
        <row r="62">
          <cell r="F62">
            <v>3205.5259179556656</v>
          </cell>
          <cell r="H62">
            <v>4462.4195356582313</v>
          </cell>
          <cell r="J62">
            <v>2211.6825993354205</v>
          </cell>
          <cell r="L62">
            <v>3605.1880396297165</v>
          </cell>
          <cell r="N62">
            <v>3670.9778006304045</v>
          </cell>
          <cell r="P62">
            <v>586.70635362351834</v>
          </cell>
          <cell r="R62">
            <v>6473.4431453319585</v>
          </cell>
        </row>
        <row r="63">
          <cell r="F63">
            <v>2301.3675784146703</v>
          </cell>
          <cell r="H63">
            <v>5626.2233713456098</v>
          </cell>
          <cell r="J63">
            <v>2186.2977892594354</v>
          </cell>
          <cell r="L63">
            <v>3839.7383901743724</v>
          </cell>
          <cell r="N63">
            <v>3414.7483785014624</v>
          </cell>
          <cell r="P63">
            <v>538.25533065011257</v>
          </cell>
          <cell r="R63">
            <v>6487.2509402990399</v>
          </cell>
        </row>
        <row r="64">
          <cell r="F64">
            <v>2050.4591767823722</v>
          </cell>
          <cell r="H64">
            <v>4372.5062945855152</v>
          </cell>
          <cell r="J64">
            <v>2351.0784562795689</v>
          </cell>
          <cell r="L64">
            <v>4150.1390104049715</v>
          </cell>
          <cell r="N64">
            <v>4264.2082251611337</v>
          </cell>
          <cell r="P64">
            <v>634.46640951711038</v>
          </cell>
          <cell r="R64">
            <v>7023.5783511566187</v>
          </cell>
        </row>
      </sheetData>
      <sheetData sheetId="3"/>
      <sheetData sheetId="4"/>
      <sheetData sheetId="5"/>
      <sheetData sheetId="6">
        <row r="64">
          <cell r="BY64">
            <v>118.80857075708846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  <cell r="Q63">
            <v>5764.5567547334676</v>
          </cell>
        </row>
        <row r="64">
          <cell r="Q64">
            <v>4439.0028625744526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R72">
            <v>2345.9694440721887</v>
          </cell>
          <cell r="S72">
            <v>4089.2680919850809</v>
          </cell>
        </row>
        <row r="73">
          <cell r="R73">
            <v>2525.8696683435669</v>
          </cell>
          <cell r="S73">
            <v>4414.4001422209594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P180">
            <v>3890.6928114156708</v>
          </cell>
          <cell r="U180">
            <v>618.27396721307252</v>
          </cell>
        </row>
        <row r="181">
          <cell r="P181">
            <v>4519.8965899414688</v>
          </cell>
          <cell r="U181">
            <v>711.20069872925728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S67">
            <v>7083.6336991966746</v>
          </cell>
        </row>
        <row r="68">
          <cell r="S68">
            <v>7478.8213902969746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  <cell r="AY69">
            <v>410.96520632481764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  <cell r="BI71">
            <v>1738.695511087996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  <cell r="Q66">
            <v>4680.7272048047844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R75">
            <v>2361.9149625036871</v>
          </cell>
          <cell r="S75">
            <v>4160.5418825660354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P183">
            <v>3848.1234979315163</v>
          </cell>
          <cell r="U183">
            <v>654.28068908102682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S70">
            <v>7204.4509157131242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  <cell r="AY59">
            <v>359.98027478284439</v>
          </cell>
        </row>
        <row r="60">
          <cell r="AY60">
            <v>549.27304288672349</v>
          </cell>
        </row>
        <row r="61">
          <cell r="AY61">
            <v>1106.2497406617701</v>
          </cell>
        </row>
        <row r="62">
          <cell r="AY62">
            <v>497.44207575765785</v>
          </cell>
        </row>
        <row r="64">
          <cell r="AY64">
            <v>375.29220611093098</v>
          </cell>
        </row>
        <row r="65">
          <cell r="AY65">
            <v>463.20425292034082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  <cell r="AY70">
            <v>352.50840215606405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  <cell r="BI72">
            <v>3121.7688800224341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  <cell r="Q67">
            <v>4982.8383031311696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R76">
            <v>2369.7470263977452</v>
          </cell>
          <cell r="S76">
            <v>4303.319464298389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P184">
            <v>4204.4745151112365</v>
          </cell>
          <cell r="U184">
            <v>702.58541223568886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S71">
            <v>7129.9543842791054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Z71">
            <v>1134.1942751152492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  <cell r="BI73">
            <v>2293.8399004447524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  <cell r="Q68">
            <v>6125.431534865319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R77">
            <v>2385.833994714581</v>
          </cell>
          <cell r="S77">
            <v>4023.724462130152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  <cell r="BI66">
            <v>1960.3916595044241</v>
          </cell>
        </row>
        <row r="67">
          <cell r="BI67">
            <v>3427.9496401137226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P185">
            <v>4073.8076722639648</v>
          </cell>
          <cell r="U185">
            <v>647.28238586756572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S72">
            <v>7170.797593427902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Z72">
            <v>535.95016197564314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  <cell r="BI74">
            <v>1867.6019900912386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  <cell r="Q69">
            <v>4796.0497994207635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R78">
            <v>2731.2666869471186</v>
          </cell>
          <cell r="S78">
            <v>4750.3751375475604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P186">
            <v>4659.5550389008467</v>
          </cell>
          <cell r="U186">
            <v>665.8916632921563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S73">
            <v>7498.3919631721992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  <cell r="AZ74">
            <v>461.11659238899682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  <cell r="BI77">
            <v>1864.0389022537333</v>
          </cell>
        </row>
        <row r="78">
          <cell r="BI78">
            <v>3535.8337556139027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61">
          <cell r="Q61">
            <v>4421.5470525028468</v>
          </cell>
        </row>
        <row r="62">
          <cell r="Q62">
            <v>4624.8871668589882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  <cell r="Q71">
            <v>5000.7527343882075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R80">
            <v>2626.5728293604757</v>
          </cell>
          <cell r="S80">
            <v>4340.5576212165488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P189">
            <v>3975.4263716421478</v>
          </cell>
          <cell r="U189">
            <v>674.67377342309862</v>
          </cell>
        </row>
      </sheetData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S76">
            <v>7513.5984645857707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  <cell r="AZ75">
            <v>487.05336857959389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  <cell r="Q72">
            <v>5248.2387153029949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R81">
            <v>2662.525627987869</v>
          </cell>
          <cell r="S81">
            <v>4512.5162527705324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P194">
            <v>4242.3945549084538</v>
          </cell>
          <cell r="U194">
            <v>734.04847840712955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S79">
            <v>7588.7961557965555</v>
          </cell>
        </row>
      </sheetData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  <cell r="AZ76">
            <v>1110.7191860154696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R70">
            <v>2279.4924866290721</v>
          </cell>
          <cell r="S70">
            <v>3913.1608970911316</v>
          </cell>
        </row>
        <row r="71">
          <cell r="R71">
            <v>2350.5400626379533</v>
          </cell>
          <cell r="S71">
            <v>3960.1779577309271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  <cell r="BI79">
            <v>2563.8557140038306</v>
          </cell>
        </row>
        <row r="80">
          <cell r="BI80">
            <v>2010.3170691705793</v>
          </cell>
        </row>
      </sheetData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  <cell r="Q73">
            <v>6553.8515667626971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R82">
            <v>2644.5365235336703</v>
          </cell>
          <cell r="S82">
            <v>4414.0636599739282</v>
          </cell>
        </row>
      </sheetData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P195">
            <v>4077.8340702783016</v>
          </cell>
          <cell r="U195">
            <v>808.72145690391187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S80">
            <v>7655.1750685611378</v>
          </cell>
        </row>
      </sheetData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  <cell r="AZ77">
            <v>538.2388704281276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  <cell r="Q74">
            <v>5204.8269610624584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R83">
            <v>2849.5602404593947</v>
          </cell>
          <cell r="S83">
            <v>4572.8244174463089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S194">
            <v>4863.7937213211426</v>
          </cell>
          <cell r="X194">
            <v>840.61931745296022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S81">
            <v>8056.1178365239857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P178">
            <v>3956.309448602527</v>
          </cell>
          <cell r="U178">
            <v>598.02707096066956</v>
          </cell>
        </row>
        <row r="179">
          <cell r="P179">
            <v>4097.7755609566066</v>
          </cell>
          <cell r="U179">
            <v>709.07595393915381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  <cell r="AZ79">
            <v>454.50887702470959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3">
          <cell r="B83">
            <v>200.9194971531941</v>
          </cell>
          <cell r="BI83">
            <v>1955.4635227752669</v>
          </cell>
        </row>
      </sheetData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  <cell r="Q76">
            <v>5322.023213090406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R85">
            <v>2763.4687593079184</v>
          </cell>
          <cell r="S85">
            <v>4456.2328659751056</v>
          </cell>
        </row>
      </sheetData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>
        <row r="196">
          <cell r="B196">
            <v>7812.5556505447275</v>
          </cell>
          <cell r="S196">
            <v>4321.8337466466728</v>
          </cell>
          <cell r="X196">
            <v>824.36739061158471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S84">
            <v>7996.9024595075734</v>
          </cell>
        </row>
      </sheetData>
      <sheetData sheetId="1" refreshError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0">
          <cell r="AM80">
            <v>12.095266978650084</v>
          </cell>
          <cell r="AZ80">
            <v>479.06736794690261</v>
          </cell>
        </row>
      </sheetData>
      <sheetData sheetId="1"/>
      <sheetData sheetId="2">
        <row r="17">
          <cell r="D17">
            <v>0.9836601307189542</v>
          </cell>
        </row>
      </sheetData>
      <sheetData sheetId="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4">
          <cell r="B84">
            <v>260.26435156500054</v>
          </cell>
          <cell r="BI84">
            <v>3512.4121720380476</v>
          </cell>
        </row>
      </sheetData>
      <sheetData sheetId="2">
        <row r="62">
          <cell r="D62">
            <v>1.0087453315090782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7">
          <cell r="L77">
            <v>137.96260040749024</v>
          </cell>
          <cell r="Q77">
            <v>5643.4381786896138</v>
          </cell>
        </row>
      </sheetData>
      <sheetData sheetId="1">
        <row r="64">
          <cell r="AE64">
            <v>1769.545655995724</v>
          </cell>
        </row>
      </sheetData>
      <sheetData sheetId="2">
        <row r="7">
          <cell r="D7">
            <v>3061.5</v>
          </cell>
        </row>
      </sheetData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6">
          <cell r="B86">
            <v>13237.811791381744</v>
          </cell>
          <cell r="R86">
            <v>2769.4256233054962</v>
          </cell>
          <cell r="S86">
            <v>4646.0705881454942</v>
          </cell>
        </row>
      </sheetData>
      <sheetData sheetId="1"/>
      <sheetData sheetId="2">
        <row r="9">
          <cell r="B9">
            <v>8047006.5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S65">
            <v>6813.232783357078</v>
          </cell>
        </row>
        <row r="66">
          <cell r="S66">
            <v>6901.3638901740915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</row>
      </sheetData>
      <sheetData sheetId="1">
        <row r="197">
          <cell r="B197">
            <v>9135.3383379178667</v>
          </cell>
          <cell r="S197">
            <v>4463.335444365076</v>
          </cell>
          <cell r="X197">
            <v>914.62370565617721</v>
          </cell>
        </row>
      </sheetData>
      <sheetData sheetId="2"/>
      <sheetData sheetId="3">
        <row r="8">
          <cell r="B8">
            <v>17241133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5">
          <cell r="B85">
            <v>4037.3864264156864</v>
          </cell>
          <cell r="S85">
            <v>8192.9413734315367</v>
          </cell>
        </row>
      </sheetData>
      <sheetData sheetId="1"/>
      <sheetData sheetId="2">
        <row r="9">
          <cell r="B9">
            <v>15003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  <cell r="AY66">
            <v>1196.1936909446665</v>
          </cell>
        </row>
        <row r="67">
          <cell r="AY67">
            <v>514.87213414110954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  <cell r="BI68">
            <v>2460.2323534414013</v>
          </cell>
        </row>
        <row r="69">
          <cell r="BI69">
            <v>1918.3104210743663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73"/>
  <sheetViews>
    <sheetView showGridLines="0" tabSelected="1" zoomScaleNormal="100" zoomScaleSheetLayoutView="100" workbookViewId="0">
      <pane xSplit="3" ySplit="65" topLeftCell="D66" activePane="bottomRight" state="frozen"/>
      <selection activeCell="H82" sqref="H82"/>
      <selection pane="topRight" activeCell="H82" sqref="H82"/>
      <selection pane="bottomLeft" activeCell="H82" sqref="H82"/>
      <selection pane="bottomRight" activeCell="D88" sqref="D88"/>
    </sheetView>
  </sheetViews>
  <sheetFormatPr defaultColWidth="11" defaultRowHeight="17.25" x14ac:dyDescent="0.2"/>
  <cols>
    <col min="1" max="1" width="12.85546875" style="24" customWidth="1"/>
    <col min="2" max="2" width="9.140625" style="24" customWidth="1"/>
    <col min="3" max="3" width="1.7109375" style="24" customWidth="1"/>
    <col min="4" max="4" width="9.5703125" style="24" customWidth="1"/>
    <col min="5" max="5" width="2.140625" style="144" customWidth="1"/>
    <col min="6" max="6" width="12.140625" style="24" customWidth="1"/>
    <col min="7" max="7" width="3" style="24" customWidth="1"/>
    <col min="8" max="8" width="12.42578125" style="24" customWidth="1"/>
    <col min="9" max="9" width="3" style="24" customWidth="1"/>
    <col min="10" max="10" width="8.28515625" style="24" customWidth="1"/>
    <col min="11" max="11" width="2.5703125" style="24" customWidth="1"/>
    <col min="12" max="12" width="15.28515625" style="24" customWidth="1"/>
    <col min="13" max="13" width="1.7109375" style="24" customWidth="1"/>
    <col min="14" max="14" width="9.7109375" style="24" customWidth="1"/>
    <col min="15" max="15" width="2" style="24" customWidth="1"/>
    <col min="16" max="16" width="10" style="24" customWidth="1"/>
    <col min="17" max="17" width="2" style="24" customWidth="1"/>
    <col min="18" max="18" width="10.85546875" style="24" customWidth="1"/>
    <col min="19" max="19" width="3.140625" style="24" customWidth="1"/>
    <col min="20" max="23" width="11" style="24"/>
    <col min="24" max="25" width="14.42578125" style="24" customWidth="1"/>
    <col min="26" max="26" width="13.28515625" style="24" customWidth="1"/>
    <col min="27" max="27" width="4.140625" style="24" customWidth="1"/>
    <col min="28" max="29" width="14.42578125" style="24" customWidth="1"/>
    <col min="30" max="30" width="13.28515625" style="24" customWidth="1"/>
    <col min="31" max="31" width="4.140625" style="24" customWidth="1"/>
    <col min="32" max="33" width="14.42578125" style="24" customWidth="1"/>
    <col min="34" max="34" width="13.28515625" style="24" customWidth="1"/>
    <col min="35" max="16384" width="11" style="24"/>
  </cols>
  <sheetData>
    <row r="1" spans="1:78" s="2" customFormat="1" x14ac:dyDescent="0.2">
      <c r="A1" s="1" t="s">
        <v>0</v>
      </c>
      <c r="E1" s="3"/>
    </row>
    <row r="2" spans="1:78" s="2" customFormat="1" ht="12.75" x14ac:dyDescent="0.2">
      <c r="A2" s="4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8"/>
      <c r="V2" s="9"/>
      <c r="W2" s="9"/>
      <c r="X2" s="9"/>
      <c r="Y2" s="9"/>
      <c r="Z2" s="9"/>
      <c r="AA2" s="9"/>
      <c r="AB2" s="8"/>
      <c r="AC2" s="9"/>
      <c r="AD2" s="9"/>
      <c r="AE2" s="9"/>
      <c r="AF2" s="8"/>
      <c r="AG2" s="9"/>
      <c r="AH2" s="9"/>
      <c r="AI2" s="9"/>
      <c r="AJ2" s="9"/>
      <c r="AK2" s="9"/>
      <c r="AP2" s="10"/>
      <c r="AR2" s="10"/>
      <c r="AX2" s="10"/>
      <c r="BD2" s="10"/>
      <c r="BF2" s="10"/>
      <c r="BJ2" s="10"/>
      <c r="BN2" s="10"/>
      <c r="BP2" s="10"/>
      <c r="BR2" s="10"/>
      <c r="BV2" s="10"/>
      <c r="BZ2" s="10"/>
    </row>
    <row r="3" spans="1:78" s="2" customFormat="1" ht="12.75" x14ac:dyDescent="0.2">
      <c r="A3" s="4" t="s">
        <v>2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"/>
      <c r="U3" s="8"/>
      <c r="V3" s="9"/>
      <c r="W3" s="9"/>
      <c r="X3" s="9"/>
      <c r="Y3" s="9"/>
      <c r="Z3" s="9"/>
      <c r="AA3" s="9"/>
      <c r="AB3" s="8"/>
      <c r="AC3" s="9"/>
      <c r="AD3" s="9"/>
      <c r="AE3" s="9"/>
      <c r="AF3" s="8"/>
      <c r="AG3" s="9"/>
      <c r="AH3" s="9"/>
      <c r="AI3" s="9"/>
      <c r="AJ3" s="11"/>
      <c r="AK3" s="7"/>
      <c r="AL3" s="12"/>
    </row>
    <row r="4" spans="1:78" s="2" customFormat="1" ht="12.75" x14ac:dyDescent="0.2">
      <c r="A4" s="13" t="s">
        <v>3</v>
      </c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7"/>
      <c r="U4" s="8"/>
      <c r="V4" s="9"/>
      <c r="W4" s="9"/>
      <c r="X4" s="9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11"/>
      <c r="AK4" s="7"/>
      <c r="AL4" s="12"/>
    </row>
    <row r="5" spans="1:78" ht="13.5" thickBot="1" x14ac:dyDescent="0.25">
      <c r="A5" s="16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/>
      <c r="U5" s="20"/>
      <c r="V5" s="21"/>
      <c r="W5" s="21"/>
      <c r="X5" s="21"/>
      <c r="Y5" s="21"/>
      <c r="Z5" s="21"/>
      <c r="AA5" s="21"/>
      <c r="AB5" s="20"/>
      <c r="AC5" s="21"/>
      <c r="AD5" s="21"/>
      <c r="AE5" s="21"/>
      <c r="AF5" s="20"/>
      <c r="AG5" s="21"/>
      <c r="AH5" s="21"/>
      <c r="AI5" s="21"/>
      <c r="AJ5" s="22"/>
      <c r="AK5" s="19"/>
      <c r="AL5" s="23"/>
    </row>
    <row r="6" spans="1:78" ht="15.75" customHeight="1" x14ac:dyDescent="0.2">
      <c r="A6" s="25" t="s">
        <v>4</v>
      </c>
      <c r="B6" s="26" t="s">
        <v>5</v>
      </c>
      <c r="C6" s="27"/>
      <c r="D6" s="28" t="s">
        <v>6</v>
      </c>
      <c r="E6" s="27"/>
      <c r="F6" s="29" t="s">
        <v>7</v>
      </c>
      <c r="G6" s="29"/>
      <c r="H6" s="28" t="s">
        <v>8</v>
      </c>
      <c r="I6" s="27"/>
      <c r="J6" s="28" t="s">
        <v>9</v>
      </c>
      <c r="K6" s="27"/>
      <c r="L6" s="28" t="s">
        <v>10</v>
      </c>
      <c r="M6" s="27"/>
      <c r="N6" s="28" t="s">
        <v>11</v>
      </c>
      <c r="O6" s="28"/>
      <c r="P6" s="28" t="s">
        <v>12</v>
      </c>
      <c r="Q6" s="27"/>
      <c r="R6" s="30" t="s">
        <v>13</v>
      </c>
      <c r="S6" s="31"/>
      <c r="T6" s="19"/>
      <c r="U6" s="21"/>
      <c r="V6" s="21"/>
      <c r="W6" s="21"/>
      <c r="X6" s="20"/>
      <c r="Y6" s="21"/>
      <c r="Z6" s="20"/>
      <c r="AA6" s="21"/>
      <c r="AB6" s="20"/>
      <c r="AC6" s="21"/>
      <c r="AD6" s="20"/>
      <c r="AE6" s="21"/>
      <c r="AF6" s="20"/>
      <c r="AG6" s="21"/>
      <c r="AH6" s="20"/>
      <c r="AI6" s="21"/>
      <c r="AJ6" s="22"/>
      <c r="AK6" s="19"/>
      <c r="AL6" s="23"/>
    </row>
    <row r="7" spans="1:78" ht="25.5" customHeight="1" thickBot="1" x14ac:dyDescent="0.25">
      <c r="A7" s="32"/>
      <c r="B7" s="33"/>
      <c r="C7" s="33"/>
      <c r="D7" s="33"/>
      <c r="E7" s="33"/>
      <c r="F7" s="34"/>
      <c r="G7" s="34"/>
      <c r="H7" s="33"/>
      <c r="I7" s="33"/>
      <c r="J7" s="33"/>
      <c r="K7" s="33"/>
      <c r="L7" s="35"/>
      <c r="M7" s="33"/>
      <c r="N7" s="35"/>
      <c r="O7" s="35"/>
      <c r="P7" s="33"/>
      <c r="Q7" s="33"/>
      <c r="R7" s="36"/>
      <c r="S7" s="31"/>
      <c r="T7" s="19"/>
      <c r="U7" s="20"/>
      <c r="V7" s="21"/>
      <c r="W7" s="21"/>
      <c r="X7" s="20"/>
      <c r="Y7" s="20"/>
      <c r="Z7" s="20"/>
      <c r="AA7" s="21"/>
      <c r="AB7" s="20"/>
      <c r="AC7" s="20"/>
      <c r="AD7" s="20"/>
      <c r="AE7" s="21"/>
      <c r="AF7" s="20"/>
      <c r="AG7" s="20"/>
      <c r="AH7" s="20"/>
      <c r="AI7" s="21"/>
      <c r="AJ7" s="22"/>
      <c r="AK7" s="37"/>
      <c r="AL7" s="23"/>
    </row>
    <row r="8" spans="1:78" s="45" customFormat="1" ht="12" hidden="1" customHeight="1" x14ac:dyDescent="0.2">
      <c r="A8" s="38"/>
      <c r="B8" s="38"/>
      <c r="C8" s="38"/>
      <c r="D8" s="39">
        <v>3.2000000000000001E-2</v>
      </c>
      <c r="E8" s="18"/>
      <c r="F8" s="39">
        <v>0.49299999999999999</v>
      </c>
      <c r="G8" s="38"/>
      <c r="H8" s="39">
        <v>3.9E-2</v>
      </c>
      <c r="I8" s="39"/>
      <c r="J8" s="39">
        <v>0.14899999999999999</v>
      </c>
      <c r="K8" s="39"/>
      <c r="L8" s="39">
        <v>0.13300000000000001</v>
      </c>
      <c r="M8" s="39"/>
      <c r="N8" s="40">
        <v>0</v>
      </c>
      <c r="O8" s="40"/>
      <c r="P8" s="40">
        <v>0</v>
      </c>
      <c r="Q8" s="40"/>
      <c r="R8" s="41">
        <v>0.154</v>
      </c>
      <c r="S8" s="42"/>
      <c r="T8" s="19"/>
      <c r="U8" s="20"/>
      <c r="V8" s="21"/>
      <c r="W8" s="21"/>
      <c r="X8" s="43"/>
      <c r="Y8" s="42"/>
      <c r="Z8" s="42"/>
      <c r="AA8" s="21"/>
      <c r="AB8" s="43"/>
      <c r="AC8" s="42"/>
      <c r="AD8" s="42"/>
      <c r="AE8" s="21"/>
      <c r="AF8" s="43"/>
      <c r="AG8" s="42"/>
      <c r="AH8" s="42"/>
      <c r="AI8" s="21"/>
      <c r="AJ8" s="19"/>
      <c r="AK8" s="19"/>
      <c r="AL8" s="44"/>
    </row>
    <row r="9" spans="1:78" s="45" customFormat="1" ht="13.15" hidden="1" customHeight="1" x14ac:dyDescent="0.2">
      <c r="A9" s="38"/>
      <c r="B9" s="38"/>
      <c r="C9" s="38"/>
      <c r="D9" s="39"/>
      <c r="E9" s="1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1"/>
      <c r="S9" s="42"/>
      <c r="T9" s="19"/>
      <c r="U9" s="20"/>
      <c r="V9" s="21"/>
      <c r="W9" s="21"/>
      <c r="X9" s="43"/>
      <c r="Y9" s="42"/>
      <c r="Z9" s="42"/>
      <c r="AA9" s="21"/>
      <c r="AB9" s="43"/>
      <c r="AC9" s="42"/>
      <c r="AD9" s="42"/>
      <c r="AE9" s="21"/>
      <c r="AF9" s="43"/>
      <c r="AG9" s="42"/>
      <c r="AH9" s="42"/>
      <c r="AI9" s="21"/>
      <c r="AJ9" s="19"/>
      <c r="AK9" s="19"/>
      <c r="AL9" s="44"/>
    </row>
    <row r="10" spans="1:78" ht="15" hidden="1" thickBot="1" x14ac:dyDescent="0.25">
      <c r="A10" s="46">
        <v>1997</v>
      </c>
      <c r="B10" s="47">
        <v>1729.5</v>
      </c>
      <c r="C10" s="48"/>
      <c r="D10" s="49">
        <v>411.52499999999998</v>
      </c>
      <c r="E10" s="50"/>
      <c r="F10" s="49">
        <v>1446.7</v>
      </c>
      <c r="G10" s="51"/>
      <c r="H10" s="49">
        <v>3034.7750000000005</v>
      </c>
      <c r="I10" s="52"/>
      <c r="J10" s="49">
        <v>1160.95</v>
      </c>
      <c r="K10" s="53"/>
      <c r="L10" s="49">
        <v>1828.4749999999999</v>
      </c>
      <c r="M10" s="52"/>
      <c r="N10" s="49">
        <v>1854.625</v>
      </c>
      <c r="O10" s="52"/>
      <c r="P10" s="49">
        <v>798.15</v>
      </c>
      <c r="Q10" s="53"/>
      <c r="R10" s="54">
        <v>3049.9250000000002</v>
      </c>
      <c r="S10" s="55"/>
      <c r="T10" s="56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21"/>
    </row>
    <row r="11" spans="1:78" ht="15" hidden="1" thickBot="1" x14ac:dyDescent="0.25">
      <c r="A11" s="59" t="s">
        <v>14</v>
      </c>
      <c r="B11" s="60">
        <v>1546</v>
      </c>
      <c r="C11" s="61"/>
      <c r="D11" s="62">
        <v>410</v>
      </c>
      <c r="E11" s="63"/>
      <c r="F11" s="62">
        <v>1202.0999999999999</v>
      </c>
      <c r="G11" s="64"/>
      <c r="H11" s="62">
        <v>2575.8000000000002</v>
      </c>
      <c r="I11" s="62"/>
      <c r="J11" s="62">
        <v>1004.8</v>
      </c>
      <c r="K11" s="62"/>
      <c r="L11" s="62">
        <v>1860.4</v>
      </c>
      <c r="M11" s="62"/>
      <c r="N11" s="62">
        <v>1771.5</v>
      </c>
      <c r="O11" s="62"/>
      <c r="P11" s="65">
        <v>704</v>
      </c>
      <c r="Q11" s="62"/>
      <c r="R11" s="66">
        <v>2881.5</v>
      </c>
      <c r="S11" s="67"/>
      <c r="T11" s="56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22"/>
      <c r="AK11" s="21"/>
    </row>
    <row r="12" spans="1:78" ht="15" hidden="1" thickBot="1" x14ac:dyDescent="0.25">
      <c r="A12" s="59" t="s">
        <v>15</v>
      </c>
      <c r="B12" s="60">
        <v>1840</v>
      </c>
      <c r="C12" s="61"/>
      <c r="D12" s="62">
        <v>402.1</v>
      </c>
      <c r="E12" s="63"/>
      <c r="F12" s="62">
        <v>1727.2</v>
      </c>
      <c r="G12" s="64"/>
      <c r="H12" s="62">
        <v>2799.8</v>
      </c>
      <c r="I12" s="68"/>
      <c r="J12" s="62">
        <v>1127.5</v>
      </c>
      <c r="K12" s="68"/>
      <c r="L12" s="62">
        <v>1806.3</v>
      </c>
      <c r="M12" s="62"/>
      <c r="N12" s="62">
        <v>1888.4</v>
      </c>
      <c r="O12" s="62"/>
      <c r="P12" s="62">
        <v>842.9</v>
      </c>
      <c r="Q12" s="62"/>
      <c r="R12" s="66">
        <v>2982.5</v>
      </c>
      <c r="S12" s="42"/>
      <c r="T12" s="4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57"/>
      <c r="AJ12" s="22"/>
      <c r="AK12" s="21"/>
    </row>
    <row r="13" spans="1:78" ht="15" hidden="1" thickBot="1" x14ac:dyDescent="0.25">
      <c r="A13" s="59" t="s">
        <v>16</v>
      </c>
      <c r="B13" s="60">
        <v>1719.8</v>
      </c>
      <c r="C13" s="61"/>
      <c r="D13" s="62">
        <v>410.2</v>
      </c>
      <c r="E13" s="63"/>
      <c r="F13" s="62">
        <v>1456.5</v>
      </c>
      <c r="G13" s="64"/>
      <c r="H13" s="62">
        <v>3173.3</v>
      </c>
      <c r="I13" s="68"/>
      <c r="J13" s="62">
        <v>1172.8</v>
      </c>
      <c r="K13" s="68"/>
      <c r="L13" s="62">
        <v>1645.4</v>
      </c>
      <c r="M13" s="62"/>
      <c r="N13" s="62">
        <v>1872.8</v>
      </c>
      <c r="O13" s="62"/>
      <c r="P13" s="62">
        <v>806.8</v>
      </c>
      <c r="Q13" s="62"/>
      <c r="R13" s="66">
        <v>3067.6</v>
      </c>
      <c r="S13" s="42"/>
      <c r="T13" s="56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22"/>
      <c r="AK13" s="69"/>
    </row>
    <row r="14" spans="1:78" ht="15" hidden="1" thickBot="1" x14ac:dyDescent="0.25">
      <c r="A14" s="59" t="s">
        <v>17</v>
      </c>
      <c r="B14" s="60">
        <v>1812</v>
      </c>
      <c r="C14" s="61"/>
      <c r="D14" s="62">
        <v>423.8</v>
      </c>
      <c r="E14" s="63"/>
      <c r="F14" s="62">
        <v>1401</v>
      </c>
      <c r="G14" s="64"/>
      <c r="H14" s="62">
        <v>3590.2</v>
      </c>
      <c r="I14" s="68"/>
      <c r="J14" s="62">
        <v>1338.7</v>
      </c>
      <c r="K14" s="68"/>
      <c r="L14" s="62">
        <v>2001.8</v>
      </c>
      <c r="M14" s="62"/>
      <c r="N14" s="62">
        <v>1885.8</v>
      </c>
      <c r="O14" s="62"/>
      <c r="P14" s="62">
        <v>838.9</v>
      </c>
      <c r="Q14" s="62"/>
      <c r="R14" s="66">
        <v>3268.1</v>
      </c>
      <c r="S14" s="42"/>
      <c r="T14" s="56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22"/>
      <c r="AK14" s="70"/>
    </row>
    <row r="15" spans="1:78" ht="15" hidden="1" thickBot="1" x14ac:dyDescent="0.25">
      <c r="A15" s="46">
        <v>1998</v>
      </c>
      <c r="B15" s="47">
        <v>1832.2</v>
      </c>
      <c r="C15" s="48"/>
      <c r="D15" s="49">
        <v>473.72500000000002</v>
      </c>
      <c r="E15" s="50"/>
      <c r="F15" s="49">
        <v>1490.125</v>
      </c>
      <c r="G15" s="51"/>
      <c r="H15" s="49">
        <v>2601.6750000000002</v>
      </c>
      <c r="I15" s="52"/>
      <c r="J15" s="49">
        <v>1253.2</v>
      </c>
      <c r="K15" s="53"/>
      <c r="L15" s="49">
        <v>2191.9499999999998</v>
      </c>
      <c r="M15" s="52"/>
      <c r="N15" s="49">
        <v>1654.75</v>
      </c>
      <c r="O15" s="52"/>
      <c r="P15" s="49">
        <v>815.875</v>
      </c>
      <c r="Q15" s="53"/>
      <c r="R15" s="54">
        <v>3355.9750000000004</v>
      </c>
      <c r="S15" s="55"/>
      <c r="T15" s="56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8"/>
      <c r="AK15" s="21"/>
    </row>
    <row r="16" spans="1:78" ht="14.25" hidden="1" customHeight="1" x14ac:dyDescent="0.2">
      <c r="A16" s="59" t="s">
        <v>14</v>
      </c>
      <c r="B16" s="60">
        <v>1686.1</v>
      </c>
      <c r="C16" s="61"/>
      <c r="D16" s="68">
        <v>495.7</v>
      </c>
      <c r="E16" s="63"/>
      <c r="F16" s="68">
        <v>1274.5999999999999</v>
      </c>
      <c r="G16" s="64"/>
      <c r="H16" s="62">
        <v>2570.1</v>
      </c>
      <c r="I16" s="68"/>
      <c r="J16" s="62">
        <v>1176.8</v>
      </c>
      <c r="K16" s="68"/>
      <c r="L16" s="62">
        <v>2003.1</v>
      </c>
      <c r="M16" s="64"/>
      <c r="N16" s="62">
        <v>1522.6</v>
      </c>
      <c r="O16" s="62"/>
      <c r="P16" s="65">
        <v>838.6</v>
      </c>
      <c r="Q16" s="62"/>
      <c r="R16" s="66">
        <v>3253.5</v>
      </c>
      <c r="S16" s="42"/>
      <c r="T16" s="56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22"/>
      <c r="AK16" s="70"/>
    </row>
    <row r="17" spans="1:37" ht="18" hidden="1" thickBot="1" x14ac:dyDescent="0.3">
      <c r="A17" s="59" t="s">
        <v>15</v>
      </c>
      <c r="B17" s="60">
        <v>1989</v>
      </c>
      <c r="C17" s="61"/>
      <c r="D17" s="68">
        <v>498.5</v>
      </c>
      <c r="E17" s="63"/>
      <c r="F17" s="68">
        <v>1801.8</v>
      </c>
      <c r="G17" s="64"/>
      <c r="H17" s="62">
        <v>2763.9</v>
      </c>
      <c r="I17" s="71"/>
      <c r="J17" s="62">
        <v>1213.2</v>
      </c>
      <c r="K17" s="71"/>
      <c r="L17" s="62">
        <v>2142.1999999999998</v>
      </c>
      <c r="M17" s="64"/>
      <c r="N17" s="62">
        <v>1715.5</v>
      </c>
      <c r="O17" s="62"/>
      <c r="P17" s="62">
        <v>851.5</v>
      </c>
      <c r="Q17" s="62"/>
      <c r="R17" s="66">
        <v>3327.6</v>
      </c>
      <c r="S17" s="42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22"/>
      <c r="AK17" s="70"/>
    </row>
    <row r="18" spans="1:37" ht="15" hidden="1" thickBot="1" x14ac:dyDescent="0.25">
      <c r="A18" s="59" t="s">
        <v>16</v>
      </c>
      <c r="B18" s="60">
        <v>1829.5</v>
      </c>
      <c r="C18" s="61"/>
      <c r="D18" s="68">
        <v>461</v>
      </c>
      <c r="E18" s="63"/>
      <c r="F18" s="68">
        <v>1512.6</v>
      </c>
      <c r="G18" s="64"/>
      <c r="H18" s="62">
        <v>2852.7</v>
      </c>
      <c r="I18" s="68"/>
      <c r="J18" s="62">
        <v>1198.9000000000001</v>
      </c>
      <c r="K18" s="68"/>
      <c r="L18" s="62">
        <v>2088.6</v>
      </c>
      <c r="M18" s="64"/>
      <c r="N18" s="62">
        <v>1608.2</v>
      </c>
      <c r="O18" s="62"/>
      <c r="P18" s="62">
        <v>774.3</v>
      </c>
      <c r="Q18" s="62"/>
      <c r="R18" s="66">
        <v>3264</v>
      </c>
      <c r="S18" s="42"/>
      <c r="T18" s="56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22"/>
      <c r="AK18" s="70"/>
    </row>
    <row r="19" spans="1:37" ht="15" hidden="1" thickBot="1" x14ac:dyDescent="0.25">
      <c r="A19" s="59" t="s">
        <v>17</v>
      </c>
      <c r="B19" s="60">
        <v>1875.7</v>
      </c>
      <c r="C19" s="61"/>
      <c r="D19" s="68">
        <v>439.7</v>
      </c>
      <c r="E19" s="63"/>
      <c r="F19" s="68">
        <v>1371.5</v>
      </c>
      <c r="G19" s="64"/>
      <c r="H19" s="62">
        <v>2220</v>
      </c>
      <c r="I19" s="68"/>
      <c r="J19" s="62">
        <v>1423.9</v>
      </c>
      <c r="K19" s="68"/>
      <c r="L19" s="62">
        <v>2533.9</v>
      </c>
      <c r="M19" s="64"/>
      <c r="N19" s="62">
        <v>1772.7</v>
      </c>
      <c r="O19" s="62"/>
      <c r="P19" s="62">
        <v>799.1</v>
      </c>
      <c r="Q19" s="62"/>
      <c r="R19" s="66">
        <v>3578.8</v>
      </c>
      <c r="S19" s="42"/>
      <c r="T19" s="56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22"/>
      <c r="AK19" s="70"/>
    </row>
    <row r="20" spans="1:37" ht="15" hidden="1" thickBot="1" x14ac:dyDescent="0.25">
      <c r="A20" s="46" t="s">
        <v>18</v>
      </c>
      <c r="B20" s="47">
        <v>1948.46569</v>
      </c>
      <c r="C20" s="48"/>
      <c r="D20" s="49">
        <v>400.3075</v>
      </c>
      <c r="E20" s="50"/>
      <c r="F20" s="49">
        <v>1551.85</v>
      </c>
      <c r="G20" s="51"/>
      <c r="H20" s="49">
        <v>2658.5749999999998</v>
      </c>
      <c r="I20" s="52"/>
      <c r="J20" s="49">
        <v>1511.4749999999999</v>
      </c>
      <c r="K20" s="53"/>
      <c r="L20" s="49">
        <v>2203.8000000000002</v>
      </c>
      <c r="M20" s="52"/>
      <c r="N20" s="49">
        <v>1653.875</v>
      </c>
      <c r="O20" s="52"/>
      <c r="P20" s="49">
        <v>695.27499999999998</v>
      </c>
      <c r="Q20" s="53"/>
      <c r="R20" s="54">
        <v>3562.3</v>
      </c>
      <c r="S20" s="42"/>
      <c r="T20" s="56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22"/>
      <c r="AK20" s="70"/>
    </row>
    <row r="21" spans="1:37" ht="14.85" hidden="1" customHeight="1" x14ac:dyDescent="0.2">
      <c r="A21" s="59" t="s">
        <v>14</v>
      </c>
      <c r="B21" s="60">
        <v>1765.7357999999999</v>
      </c>
      <c r="C21" s="72"/>
      <c r="D21" s="68">
        <v>396.6</v>
      </c>
      <c r="E21" s="73"/>
      <c r="F21" s="68">
        <v>1314.3</v>
      </c>
      <c r="G21" s="74"/>
      <c r="H21" s="62">
        <v>2623.2</v>
      </c>
      <c r="I21" s="68"/>
      <c r="J21" s="62">
        <v>1369.2</v>
      </c>
      <c r="K21" s="68"/>
      <c r="L21" s="62">
        <v>2119.5</v>
      </c>
      <c r="M21" s="74"/>
      <c r="N21" s="68">
        <v>1578.2</v>
      </c>
      <c r="O21" s="68"/>
      <c r="P21" s="62">
        <v>799.4</v>
      </c>
      <c r="Q21" s="62"/>
      <c r="R21" s="75">
        <v>3356.4</v>
      </c>
      <c r="S21" s="42"/>
      <c r="T21" s="56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22"/>
      <c r="AK21" s="70"/>
    </row>
    <row r="22" spans="1:37" ht="14.85" hidden="1" customHeight="1" x14ac:dyDescent="0.2">
      <c r="A22" s="59" t="s">
        <v>15</v>
      </c>
      <c r="B22" s="60">
        <v>2129.1014599999999</v>
      </c>
      <c r="C22" s="76"/>
      <c r="D22" s="68">
        <v>348.53</v>
      </c>
      <c r="E22" s="73"/>
      <c r="F22" s="68">
        <v>1924.7</v>
      </c>
      <c r="G22" s="55"/>
      <c r="H22" s="62">
        <v>2555</v>
      </c>
      <c r="I22" s="68"/>
      <c r="J22" s="62">
        <v>1563.8</v>
      </c>
      <c r="K22" s="68"/>
      <c r="L22" s="62">
        <v>2252.8000000000002</v>
      </c>
      <c r="M22" s="68"/>
      <c r="N22" s="68">
        <v>1641.2</v>
      </c>
      <c r="O22" s="55"/>
      <c r="P22" s="62">
        <v>732.7</v>
      </c>
      <c r="Q22" s="62"/>
      <c r="R22" s="75">
        <v>3485.7</v>
      </c>
      <c r="S22" s="42"/>
      <c r="T22" s="56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22"/>
      <c r="AK22" s="70"/>
    </row>
    <row r="23" spans="1:37" ht="14.85" hidden="1" customHeight="1" x14ac:dyDescent="0.2">
      <c r="A23" s="59" t="s">
        <v>16</v>
      </c>
      <c r="B23" s="60">
        <v>1933.5005000000001</v>
      </c>
      <c r="C23" s="60"/>
      <c r="D23" s="68">
        <v>410.4</v>
      </c>
      <c r="E23" s="73"/>
      <c r="F23" s="68">
        <v>1581.8</v>
      </c>
      <c r="G23" s="68"/>
      <c r="H23" s="62">
        <v>2891</v>
      </c>
      <c r="I23" s="68"/>
      <c r="J23" s="62">
        <v>1486.9</v>
      </c>
      <c r="K23" s="68"/>
      <c r="L23" s="62">
        <v>2011.2</v>
      </c>
      <c r="M23" s="68"/>
      <c r="N23" s="68">
        <v>1525.9</v>
      </c>
      <c r="O23" s="68"/>
      <c r="P23" s="62">
        <v>530</v>
      </c>
      <c r="Q23" s="62"/>
      <c r="R23" s="75">
        <v>3498.4</v>
      </c>
      <c r="S23" s="42"/>
      <c r="T23" s="56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22"/>
      <c r="AK23" s="70"/>
    </row>
    <row r="24" spans="1:37" ht="14.85" hidden="1" customHeight="1" x14ac:dyDescent="0.2">
      <c r="A24" s="59" t="s">
        <v>17</v>
      </c>
      <c r="B24" s="60">
        <v>1965.5250000000001</v>
      </c>
      <c r="C24" s="60"/>
      <c r="D24" s="68">
        <v>445.7</v>
      </c>
      <c r="E24" s="73"/>
      <c r="F24" s="68">
        <v>1386.6</v>
      </c>
      <c r="G24" s="68"/>
      <c r="H24" s="62">
        <v>2565.1</v>
      </c>
      <c r="I24" s="68"/>
      <c r="J24" s="62">
        <v>1626</v>
      </c>
      <c r="K24" s="68"/>
      <c r="L24" s="62">
        <v>2431.6999999999998</v>
      </c>
      <c r="M24" s="68"/>
      <c r="N24" s="68">
        <v>1870.2</v>
      </c>
      <c r="O24" s="68"/>
      <c r="P24" s="62">
        <v>719</v>
      </c>
      <c r="Q24" s="62"/>
      <c r="R24" s="75">
        <v>3908.7</v>
      </c>
      <c r="S24" s="42"/>
      <c r="T24" s="56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2"/>
      <c r="AK24" s="70"/>
    </row>
    <row r="25" spans="1:37" ht="14.25" hidden="1" customHeight="1" x14ac:dyDescent="0.2">
      <c r="A25" s="77" t="s">
        <v>19</v>
      </c>
      <c r="B25" s="47">
        <v>2093.3865000000001</v>
      </c>
      <c r="C25" s="48"/>
      <c r="D25" s="49">
        <v>381.8</v>
      </c>
      <c r="E25" s="50"/>
      <c r="F25" s="49">
        <v>1668.7</v>
      </c>
      <c r="G25" s="51"/>
      <c r="H25" s="49">
        <v>2962.3250000000003</v>
      </c>
      <c r="I25" s="52"/>
      <c r="J25" s="49">
        <v>1645.625</v>
      </c>
      <c r="K25" s="53"/>
      <c r="L25" s="49">
        <v>2092.15</v>
      </c>
      <c r="M25" s="52"/>
      <c r="N25" s="49">
        <v>1899.9</v>
      </c>
      <c r="O25" s="52"/>
      <c r="P25" s="49">
        <v>527.52499999999998</v>
      </c>
      <c r="Q25" s="53"/>
      <c r="R25" s="54">
        <v>4022.8249999999998</v>
      </c>
      <c r="S25" s="42"/>
      <c r="T25" s="56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22"/>
      <c r="AK25" s="70"/>
    </row>
    <row r="26" spans="1:37" ht="14.85" hidden="1" customHeight="1" x14ac:dyDescent="0.2">
      <c r="A26" s="59" t="s">
        <v>14</v>
      </c>
      <c r="B26" s="60">
        <v>1915.9530000000002</v>
      </c>
      <c r="C26" s="60"/>
      <c r="D26" s="68">
        <v>361.2</v>
      </c>
      <c r="E26" s="73"/>
      <c r="F26" s="68">
        <v>1386.9</v>
      </c>
      <c r="G26" s="68"/>
      <c r="H26" s="62">
        <v>2717.1</v>
      </c>
      <c r="I26" s="68"/>
      <c r="J26" s="62">
        <v>1586.4</v>
      </c>
      <c r="K26" s="68"/>
      <c r="L26" s="62">
        <v>2118.4</v>
      </c>
      <c r="M26" s="68"/>
      <c r="N26" s="68">
        <v>1783.8</v>
      </c>
      <c r="O26" s="68"/>
      <c r="P26" s="62">
        <v>662.2</v>
      </c>
      <c r="Q26" s="62"/>
      <c r="R26" s="75">
        <v>3873.8</v>
      </c>
      <c r="S26" s="42"/>
      <c r="T26" s="5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22"/>
      <c r="AK26" s="70"/>
    </row>
    <row r="27" spans="1:37" ht="14.85" hidden="1" customHeight="1" x14ac:dyDescent="0.2">
      <c r="A27" s="59" t="s">
        <v>15</v>
      </c>
      <c r="B27" s="60">
        <v>2269.5360000000001</v>
      </c>
      <c r="C27" s="60"/>
      <c r="D27" s="68">
        <v>326.89999999999998</v>
      </c>
      <c r="E27" s="73"/>
      <c r="F27" s="68">
        <v>2071.9</v>
      </c>
      <c r="G27" s="68"/>
      <c r="H27" s="62">
        <v>2785.9</v>
      </c>
      <c r="I27" s="68"/>
      <c r="J27" s="62">
        <v>1584.9</v>
      </c>
      <c r="K27" s="68"/>
      <c r="L27" s="62">
        <v>2136.3000000000002</v>
      </c>
      <c r="M27" s="68"/>
      <c r="N27" s="68">
        <v>1937.1</v>
      </c>
      <c r="O27" s="68"/>
      <c r="P27" s="62">
        <v>531.1</v>
      </c>
      <c r="Q27" s="62"/>
      <c r="R27" s="75">
        <v>3952.6</v>
      </c>
      <c r="S27" s="42"/>
      <c r="T27" s="56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22"/>
      <c r="AK27" s="70"/>
    </row>
    <row r="28" spans="1:37" ht="14.85" hidden="1" customHeight="1" x14ac:dyDescent="0.2">
      <c r="A28" s="59" t="s">
        <v>16</v>
      </c>
      <c r="B28" s="60">
        <v>2093.8998000000001</v>
      </c>
      <c r="C28" s="60"/>
      <c r="D28" s="68">
        <v>472.6</v>
      </c>
      <c r="E28" s="73"/>
      <c r="F28" s="68">
        <v>1727.4</v>
      </c>
      <c r="G28" s="68"/>
      <c r="H28" s="62">
        <v>3550.2</v>
      </c>
      <c r="I28" s="68"/>
      <c r="J28" s="62">
        <v>1662.8</v>
      </c>
      <c r="K28" s="68"/>
      <c r="L28" s="62">
        <v>1803</v>
      </c>
      <c r="M28" s="68"/>
      <c r="N28" s="68">
        <v>1793</v>
      </c>
      <c r="O28" s="68"/>
      <c r="P28" s="62">
        <v>454.6</v>
      </c>
      <c r="Q28" s="62"/>
      <c r="R28" s="75">
        <v>3903.6</v>
      </c>
      <c r="S28" s="42"/>
      <c r="T28" s="56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22"/>
      <c r="AK28" s="70"/>
    </row>
    <row r="29" spans="1:37" s="86" customFormat="1" ht="13.5" hidden="1" customHeight="1" thickBot="1" x14ac:dyDescent="0.25">
      <c r="A29" s="78" t="s">
        <v>17</v>
      </c>
      <c r="B29" s="79">
        <v>2094.1571999999996</v>
      </c>
      <c r="C29" s="79"/>
      <c r="D29" s="80">
        <v>366.5</v>
      </c>
      <c r="E29" s="81"/>
      <c r="F29" s="80">
        <v>1488.6</v>
      </c>
      <c r="G29" s="80"/>
      <c r="H29" s="82">
        <v>2796.1</v>
      </c>
      <c r="I29" s="80"/>
      <c r="J29" s="82">
        <v>1748.4</v>
      </c>
      <c r="K29" s="80"/>
      <c r="L29" s="82">
        <v>2310.9</v>
      </c>
      <c r="M29" s="80"/>
      <c r="N29" s="80">
        <v>2085.6999999999998</v>
      </c>
      <c r="O29" s="80"/>
      <c r="P29" s="82">
        <v>462.2</v>
      </c>
      <c r="Q29" s="82"/>
      <c r="R29" s="83">
        <v>4361.3</v>
      </c>
      <c r="S29" s="84"/>
      <c r="T29" s="85"/>
      <c r="AJ29" s="87"/>
      <c r="AK29" s="88"/>
    </row>
    <row r="30" spans="1:37" ht="17.25" hidden="1" customHeight="1" x14ac:dyDescent="0.2">
      <c r="A30" s="89">
        <v>2001</v>
      </c>
      <c r="B30" s="90"/>
      <c r="C30" s="91"/>
      <c r="D30" s="92"/>
      <c r="E30" s="93"/>
      <c r="F30" s="92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4"/>
      <c r="S30" s="42"/>
      <c r="T30" s="56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22"/>
      <c r="AK30" s="70"/>
    </row>
    <row r="31" spans="1:37" ht="14.85" hidden="1" customHeight="1" x14ac:dyDescent="0.2">
      <c r="A31" s="95" t="s">
        <v>14</v>
      </c>
      <c r="B31" s="60">
        <v>2112.3869183800034</v>
      </c>
      <c r="C31" s="96"/>
      <c r="D31" s="68">
        <v>375.3</v>
      </c>
      <c r="E31" s="73"/>
      <c r="F31" s="68">
        <v>1504.7682180660001</v>
      </c>
      <c r="G31" s="68"/>
      <c r="H31" s="62">
        <v>3044.1815682351498</v>
      </c>
      <c r="I31" s="68"/>
      <c r="J31" s="62">
        <v>1614.1165603021516</v>
      </c>
      <c r="K31" s="68"/>
      <c r="L31" s="62">
        <v>2071.5519131337951</v>
      </c>
      <c r="M31" s="68"/>
      <c r="N31" s="68">
        <v>2131.1100788169051</v>
      </c>
      <c r="O31" s="68"/>
      <c r="P31" s="62">
        <v>436.11014613381644</v>
      </c>
      <c r="Q31" s="62"/>
      <c r="R31" s="75">
        <v>4699.8943751979159</v>
      </c>
      <c r="S31" s="97"/>
      <c r="T31" s="56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22"/>
      <c r="AK31" s="70"/>
    </row>
    <row r="32" spans="1:37" ht="14.85" hidden="1" customHeight="1" x14ac:dyDescent="0.2">
      <c r="A32" s="95" t="s">
        <v>15</v>
      </c>
      <c r="B32" s="60">
        <v>2496.0568141011809</v>
      </c>
      <c r="C32" s="60"/>
      <c r="D32" s="68">
        <v>398.4</v>
      </c>
      <c r="E32" s="73"/>
      <c r="F32" s="68">
        <v>2255.47407617</v>
      </c>
      <c r="G32" s="68"/>
      <c r="H32" s="62">
        <v>3027.833846441717</v>
      </c>
      <c r="I32" s="68"/>
      <c r="J32" s="62">
        <v>1617.5062050787863</v>
      </c>
      <c r="K32" s="68"/>
      <c r="L32" s="62">
        <v>2399.6649074999573</v>
      </c>
      <c r="M32" s="68"/>
      <c r="N32" s="68">
        <v>2259.2742628719379</v>
      </c>
      <c r="O32" s="68"/>
      <c r="P32" s="62">
        <v>474.44422797897892</v>
      </c>
      <c r="Q32" s="62"/>
      <c r="R32" s="75">
        <v>4500.7137485968196</v>
      </c>
      <c r="S32" s="42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22"/>
      <c r="AK32" s="70"/>
    </row>
    <row r="33" spans="1:37" ht="14.85" hidden="1" customHeight="1" x14ac:dyDescent="0.2">
      <c r="A33" s="95" t="s">
        <v>16</v>
      </c>
      <c r="B33" s="60">
        <v>2189.7462999999998</v>
      </c>
      <c r="C33" s="98"/>
      <c r="D33" s="68">
        <v>524</v>
      </c>
      <c r="E33" s="73"/>
      <c r="F33" s="68">
        <v>1826.2197320279997</v>
      </c>
      <c r="G33" s="68"/>
      <c r="H33" s="62">
        <v>3868.1042574449784</v>
      </c>
      <c r="I33" s="68"/>
      <c r="J33" s="62">
        <v>1657.4586083442321</v>
      </c>
      <c r="K33" s="68"/>
      <c r="L33" s="62">
        <v>2063.096310809407</v>
      </c>
      <c r="M33" s="68"/>
      <c r="N33" s="68">
        <v>2132.8633385089938</v>
      </c>
      <c r="O33" s="68"/>
      <c r="P33" s="62">
        <v>407.8322583707303</v>
      </c>
      <c r="Q33" s="62"/>
      <c r="R33" s="75">
        <v>3899.0423493453072</v>
      </c>
      <c r="S33" s="42"/>
      <c r="T33" s="56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22"/>
      <c r="AK33" s="70"/>
    </row>
    <row r="34" spans="1:37" s="104" customFormat="1" ht="14.25" hidden="1" customHeight="1" thickBot="1" x14ac:dyDescent="0.25">
      <c r="A34" s="95" t="s">
        <v>17</v>
      </c>
      <c r="B34" s="60">
        <v>2228.8492352889052</v>
      </c>
      <c r="C34" s="60"/>
      <c r="D34" s="68">
        <v>380.5</v>
      </c>
      <c r="E34" s="73"/>
      <c r="F34" s="68">
        <v>1563.9114811917623</v>
      </c>
      <c r="G34" s="68"/>
      <c r="H34" s="62">
        <v>2958.5078515728515</v>
      </c>
      <c r="I34" s="99"/>
      <c r="J34" s="62">
        <v>1859.8343044230628</v>
      </c>
      <c r="K34" s="68"/>
      <c r="L34" s="62">
        <v>2380.1136111242859</v>
      </c>
      <c r="M34" s="68"/>
      <c r="N34" s="68">
        <v>2454.2754516247578</v>
      </c>
      <c r="O34" s="68"/>
      <c r="P34" s="62">
        <v>509.74953973757584</v>
      </c>
      <c r="Q34" s="62"/>
      <c r="R34" s="75">
        <v>4783.1990078666149</v>
      </c>
      <c r="S34" s="68"/>
      <c r="T34" s="100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103"/>
    </row>
    <row r="35" spans="1:37" ht="17.25" hidden="1" customHeight="1" x14ac:dyDescent="0.2">
      <c r="A35" s="89">
        <v>2002</v>
      </c>
      <c r="B35" s="90"/>
      <c r="C35" s="91"/>
      <c r="D35" s="92"/>
      <c r="E35" s="93"/>
      <c r="F35" s="92"/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4"/>
      <c r="S35" s="42"/>
      <c r="T35" s="56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22"/>
      <c r="AK35" s="70"/>
    </row>
    <row r="36" spans="1:37" ht="14.85" hidden="1" customHeight="1" x14ac:dyDescent="0.2">
      <c r="A36" s="95" t="s">
        <v>14</v>
      </c>
      <c r="B36" s="60">
        <v>2175.1045975573056</v>
      </c>
      <c r="C36" s="73"/>
      <c r="D36" s="68">
        <v>260.2</v>
      </c>
      <c r="E36" s="73"/>
      <c r="F36" s="68">
        <v>1568.8760288939998</v>
      </c>
      <c r="G36" s="68"/>
      <c r="H36" s="62">
        <v>3417.8264306114852</v>
      </c>
      <c r="I36" s="68"/>
      <c r="J36" s="62">
        <v>1736.8992569006984</v>
      </c>
      <c r="K36" s="68"/>
      <c r="L36" s="62">
        <v>2065.1517533597284</v>
      </c>
      <c r="M36" s="68"/>
      <c r="N36" s="68">
        <v>2228.3772259075613</v>
      </c>
      <c r="O36" s="68"/>
      <c r="P36" s="62">
        <v>472.33392352083774</v>
      </c>
      <c r="Q36" s="62"/>
      <c r="R36" s="75">
        <v>4717.9474808030382</v>
      </c>
      <c r="S36" s="96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22"/>
      <c r="AK36" s="70"/>
    </row>
    <row r="37" spans="1:37" ht="14.85" hidden="1" customHeight="1" x14ac:dyDescent="0.2">
      <c r="A37" s="95" t="s">
        <v>15</v>
      </c>
      <c r="B37" s="60">
        <v>2646.8075624846256</v>
      </c>
      <c r="C37" s="18"/>
      <c r="D37" s="68">
        <v>378.9</v>
      </c>
      <c r="E37" s="73"/>
      <c r="F37" s="68">
        <v>2415.2874766639998</v>
      </c>
      <c r="G37" s="68"/>
      <c r="H37" s="62">
        <v>3311.3359638901816</v>
      </c>
      <c r="I37" s="68"/>
      <c r="J37" s="62">
        <v>1771.4635521130224</v>
      </c>
      <c r="K37" s="68"/>
      <c r="L37" s="105">
        <v>2170.389518405309</v>
      </c>
      <c r="M37" s="68"/>
      <c r="N37" s="68">
        <v>2265.8916455944759</v>
      </c>
      <c r="O37" s="68"/>
      <c r="P37" s="62">
        <v>473.93985886080867</v>
      </c>
      <c r="Q37" s="62"/>
      <c r="R37" s="75">
        <v>4949.3120693818855</v>
      </c>
      <c r="S37" s="18"/>
      <c r="T37" s="56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22"/>
      <c r="AK37" s="70"/>
    </row>
    <row r="38" spans="1:37" ht="14.85" hidden="1" customHeight="1" x14ac:dyDescent="0.2">
      <c r="A38" s="95" t="s">
        <v>16</v>
      </c>
      <c r="B38" s="60">
        <v>2289.4940248676567</v>
      </c>
      <c r="C38" s="18"/>
      <c r="D38" s="68">
        <v>501.9</v>
      </c>
      <c r="E38" s="73"/>
      <c r="F38" s="68">
        <v>1922.9693389660001</v>
      </c>
      <c r="G38" s="68"/>
      <c r="H38" s="62">
        <v>4156.2233572912528</v>
      </c>
      <c r="I38" s="73"/>
      <c r="J38" s="62">
        <v>1755.6975264992166</v>
      </c>
      <c r="K38" s="68"/>
      <c r="L38" s="105">
        <v>2247.4270208849034</v>
      </c>
      <c r="M38" s="68"/>
      <c r="N38" s="68">
        <v>2284.6013555395775</v>
      </c>
      <c r="O38" s="68"/>
      <c r="P38" s="62">
        <v>403.32281989054809</v>
      </c>
      <c r="Q38" s="62"/>
      <c r="R38" s="75">
        <v>3914.3500298505451</v>
      </c>
      <c r="S38" s="42"/>
      <c r="T38" s="56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22"/>
      <c r="AK38" s="70"/>
    </row>
    <row r="39" spans="1:37" ht="14.25" hidden="1" customHeight="1" thickBot="1" x14ac:dyDescent="0.25">
      <c r="A39" s="95" t="s">
        <v>17</v>
      </c>
      <c r="B39" s="60">
        <v>2332.849644972292</v>
      </c>
      <c r="C39" s="98"/>
      <c r="D39" s="68">
        <v>406.5</v>
      </c>
      <c r="E39" s="73"/>
      <c r="F39" s="68">
        <v>1623.3631492587779</v>
      </c>
      <c r="G39" s="68"/>
      <c r="H39" s="62">
        <v>3296.6259586593401</v>
      </c>
      <c r="I39" s="68"/>
      <c r="J39" s="62">
        <v>1877.0162255803118</v>
      </c>
      <c r="K39" s="68"/>
      <c r="L39" s="105">
        <v>2354.6323617231415</v>
      </c>
      <c r="M39" s="68"/>
      <c r="N39" s="68">
        <v>2498.6830533780885</v>
      </c>
      <c r="O39" s="68"/>
      <c r="P39" s="62">
        <v>441.19483267827059</v>
      </c>
      <c r="Q39" s="62"/>
      <c r="R39" s="75">
        <v>5182.5683254334945</v>
      </c>
      <c r="S39" s="42"/>
      <c r="T39" s="56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22"/>
      <c r="AK39" s="70"/>
    </row>
    <row r="40" spans="1:37" ht="17.25" hidden="1" customHeight="1" x14ac:dyDescent="0.2">
      <c r="A40" s="89">
        <v>2003</v>
      </c>
      <c r="B40" s="90"/>
      <c r="C40" s="91"/>
      <c r="D40" s="92"/>
      <c r="E40" s="93"/>
      <c r="F40" s="92"/>
      <c r="G40" s="91"/>
      <c r="H40" s="92"/>
      <c r="I40" s="92"/>
      <c r="J40" s="92"/>
      <c r="K40" s="92"/>
      <c r="L40" s="106"/>
      <c r="M40" s="92"/>
      <c r="N40" s="92"/>
      <c r="O40" s="92"/>
      <c r="P40" s="92"/>
      <c r="Q40" s="92"/>
      <c r="R40" s="94"/>
      <c r="S40" s="42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22"/>
      <c r="AK40" s="70"/>
    </row>
    <row r="41" spans="1:37" ht="14.85" hidden="1" customHeight="1" x14ac:dyDescent="0.2">
      <c r="A41" s="95" t="s">
        <v>14</v>
      </c>
      <c r="B41" s="60">
        <v>2275.6876228987003</v>
      </c>
      <c r="C41" s="73"/>
      <c r="D41" s="68">
        <v>269.8</v>
      </c>
      <c r="E41" s="73"/>
      <c r="F41" s="68">
        <v>1574.9239604247884</v>
      </c>
      <c r="G41" s="68"/>
      <c r="H41" s="62">
        <v>3764.0614777285996</v>
      </c>
      <c r="I41" s="68"/>
      <c r="J41" s="62">
        <v>1760.8289212168909</v>
      </c>
      <c r="K41" s="68"/>
      <c r="L41" s="105">
        <v>2344.7379177845123</v>
      </c>
      <c r="M41" s="68"/>
      <c r="N41" s="68">
        <v>2339.2059138205</v>
      </c>
      <c r="O41" s="68"/>
      <c r="P41" s="62">
        <v>449.7540124322291</v>
      </c>
      <c r="Q41" s="62"/>
      <c r="R41" s="75">
        <v>4997.4315613714798</v>
      </c>
      <c r="S41" s="96"/>
      <c r="T41" s="56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22"/>
      <c r="AK41" s="70"/>
    </row>
    <row r="42" spans="1:37" ht="14.85" hidden="1" customHeight="1" x14ac:dyDescent="0.2">
      <c r="A42" s="95" t="s">
        <v>15</v>
      </c>
      <c r="B42" s="60">
        <v>2802.2579731976189</v>
      </c>
      <c r="C42" s="96"/>
      <c r="D42" s="68">
        <v>460.3</v>
      </c>
      <c r="E42" s="73"/>
      <c r="F42" s="68">
        <v>2627.6599659929875</v>
      </c>
      <c r="G42" s="68"/>
      <c r="H42" s="62">
        <v>3409.6899538965813</v>
      </c>
      <c r="I42" s="68"/>
      <c r="J42" s="62">
        <v>1760.3006725405257</v>
      </c>
      <c r="K42" s="68"/>
      <c r="L42" s="105">
        <v>2228.7196171491942</v>
      </c>
      <c r="M42" s="68"/>
      <c r="N42" s="68">
        <v>2566.6969070220644</v>
      </c>
      <c r="O42" s="68"/>
      <c r="P42" s="62">
        <v>453.75682314287587</v>
      </c>
      <c r="Q42" s="62"/>
      <c r="R42" s="75">
        <v>5197.4648861800533</v>
      </c>
      <c r="S42" s="96"/>
      <c r="T42" s="56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22"/>
      <c r="AK42" s="70"/>
    </row>
    <row r="43" spans="1:37" ht="14.85" hidden="1" customHeight="1" x14ac:dyDescent="0.2">
      <c r="A43" s="107" t="s">
        <v>16</v>
      </c>
      <c r="B43" s="60">
        <v>2473.7185502887014</v>
      </c>
      <c r="C43" s="96"/>
      <c r="D43" s="68">
        <v>556.79999999999995</v>
      </c>
      <c r="E43" s="73"/>
      <c r="F43" s="68">
        <v>1894.7477693112492</v>
      </c>
      <c r="G43" s="68"/>
      <c r="H43" s="62">
        <v>4265.0295113851207</v>
      </c>
      <c r="I43" s="68"/>
      <c r="J43" s="62">
        <v>1746.5703272947096</v>
      </c>
      <c r="K43" s="68"/>
      <c r="L43" s="105">
        <v>2237.1340964305064</v>
      </c>
      <c r="M43" s="68"/>
      <c r="N43" s="68">
        <v>2474.7121858233072</v>
      </c>
      <c r="O43" s="68"/>
      <c r="P43" s="62">
        <v>427.34817603596053</v>
      </c>
      <c r="Q43" s="62"/>
      <c r="R43" s="75">
        <v>5179.7164641692643</v>
      </c>
      <c r="S43" s="96"/>
      <c r="T43" s="56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22"/>
      <c r="AK43" s="70"/>
    </row>
    <row r="44" spans="1:37" ht="14.85" hidden="1" customHeight="1" thickBot="1" x14ac:dyDescent="0.25">
      <c r="A44" s="107" t="s">
        <v>17</v>
      </c>
      <c r="B44" s="60">
        <v>2483.5900144941324</v>
      </c>
      <c r="C44" s="96"/>
      <c r="D44" s="68">
        <v>429.3</v>
      </c>
      <c r="E44" s="73"/>
      <c r="F44" s="68">
        <v>1675.7714677915249</v>
      </c>
      <c r="G44" s="68"/>
      <c r="H44" s="62">
        <v>3445.4169515820086</v>
      </c>
      <c r="I44" s="68"/>
      <c r="J44" s="62">
        <v>1912.6691654204365</v>
      </c>
      <c r="K44" s="68"/>
      <c r="L44" s="105">
        <v>2516.5268302023137</v>
      </c>
      <c r="M44" s="68"/>
      <c r="N44" s="68">
        <v>2655.035321481033</v>
      </c>
      <c r="O44" s="68"/>
      <c r="P44" s="62">
        <v>473.28810495982623</v>
      </c>
      <c r="Q44" s="62"/>
      <c r="R44" s="75">
        <v>5776.8834136146734</v>
      </c>
      <c r="S44" s="96"/>
      <c r="T44" s="56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22"/>
      <c r="AK44" s="70"/>
    </row>
    <row r="45" spans="1:37" ht="17.25" hidden="1" customHeight="1" x14ac:dyDescent="0.2">
      <c r="A45" s="89">
        <v>2004</v>
      </c>
      <c r="B45" s="90"/>
      <c r="C45" s="91"/>
      <c r="D45" s="92"/>
      <c r="E45" s="93"/>
      <c r="F45" s="92"/>
      <c r="G45" s="91"/>
      <c r="H45" s="92"/>
      <c r="I45" s="92"/>
      <c r="J45" s="92"/>
      <c r="K45" s="92"/>
      <c r="L45" s="106"/>
      <c r="M45" s="92"/>
      <c r="N45" s="92"/>
      <c r="O45" s="92"/>
      <c r="P45" s="92"/>
      <c r="Q45" s="92"/>
      <c r="R45" s="94"/>
      <c r="S45" s="42"/>
      <c r="T45" s="56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22"/>
      <c r="AK45" s="70"/>
    </row>
    <row r="46" spans="1:37" ht="14.85" hidden="1" customHeight="1" x14ac:dyDescent="0.2">
      <c r="A46" s="95" t="s">
        <v>14</v>
      </c>
      <c r="B46" s="60">
        <v>2485.1142898211656</v>
      </c>
      <c r="C46" s="73"/>
      <c r="D46" s="68">
        <v>299.279697</v>
      </c>
      <c r="E46" s="73"/>
      <c r="F46" s="68">
        <v>1624.2369045188973</v>
      </c>
      <c r="G46" s="68"/>
      <c r="H46" s="62">
        <v>3904.3323686908493</v>
      </c>
      <c r="I46" s="68"/>
      <c r="J46" s="62">
        <v>1911.7128308377264</v>
      </c>
      <c r="K46" s="68"/>
      <c r="L46" s="105">
        <v>2431.2431486766654</v>
      </c>
      <c r="M46" s="68"/>
      <c r="N46" s="68">
        <v>2470.1169799971522</v>
      </c>
      <c r="O46" s="68"/>
      <c r="P46" s="62">
        <v>438.50142924527898</v>
      </c>
      <c r="Q46" s="62"/>
      <c r="R46" s="75">
        <v>5937.1365755947318</v>
      </c>
      <c r="S46" s="96"/>
      <c r="T46" s="56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22"/>
      <c r="AK46" s="70"/>
    </row>
    <row r="47" spans="1:37" ht="14.85" hidden="1" customHeight="1" x14ac:dyDescent="0.2">
      <c r="A47" s="95" t="s">
        <v>15</v>
      </c>
      <c r="B47" s="60">
        <v>3097.389260590111</v>
      </c>
      <c r="C47" s="96"/>
      <c r="D47" s="68">
        <v>449.3</v>
      </c>
      <c r="E47" s="73"/>
      <c r="F47" s="68">
        <v>2829.0237144688285</v>
      </c>
      <c r="G47" s="68"/>
      <c r="H47" s="62">
        <v>3645.2261742186633</v>
      </c>
      <c r="I47" s="68"/>
      <c r="J47" s="62">
        <v>1877.1108285995633</v>
      </c>
      <c r="K47" s="68"/>
      <c r="L47" s="105">
        <v>2537.5161032572873</v>
      </c>
      <c r="M47" s="68"/>
      <c r="N47" s="68">
        <v>2608.5125751036785</v>
      </c>
      <c r="O47" s="68"/>
      <c r="P47" s="62">
        <v>500.32024828994253</v>
      </c>
      <c r="Q47" s="62"/>
      <c r="R47" s="75">
        <v>6032.2077491421833</v>
      </c>
      <c r="S47" s="96"/>
      <c r="T47" s="56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22"/>
      <c r="AK47" s="70"/>
    </row>
    <row r="48" spans="1:37" ht="14.85" hidden="1" customHeight="1" x14ac:dyDescent="0.2">
      <c r="A48" s="95" t="s">
        <v>16</v>
      </c>
      <c r="B48" s="60">
        <v>2758.475298303405</v>
      </c>
      <c r="C48" s="96"/>
      <c r="D48" s="68">
        <v>912.7</v>
      </c>
      <c r="E48" s="73"/>
      <c r="F48" s="68">
        <v>2038.3483850680168</v>
      </c>
      <c r="G48" s="68"/>
      <c r="H48" s="62">
        <v>4728.3364628785157</v>
      </c>
      <c r="I48" s="68"/>
      <c r="J48" s="62">
        <v>1834.3138640965187</v>
      </c>
      <c r="K48" s="68"/>
      <c r="L48" s="105">
        <v>2551.9812712866701</v>
      </c>
      <c r="M48" s="68"/>
      <c r="N48" s="68">
        <v>2414.8521147609881</v>
      </c>
      <c r="O48" s="68"/>
      <c r="P48" s="62">
        <v>459.04382780602225</v>
      </c>
      <c r="Q48" s="62"/>
      <c r="R48" s="75">
        <v>6020.9853739032624</v>
      </c>
      <c r="S48" s="96"/>
      <c r="T48" s="56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22"/>
      <c r="AK48" s="70"/>
    </row>
    <row r="49" spans="1:37" ht="14.85" hidden="1" customHeight="1" thickBot="1" x14ac:dyDescent="0.25">
      <c r="A49" s="95" t="s">
        <v>17</v>
      </c>
      <c r="B49" s="60">
        <v>2675.792146113436</v>
      </c>
      <c r="C49" s="96"/>
      <c r="D49" s="68">
        <v>451.4</v>
      </c>
      <c r="E49" s="73"/>
      <c r="F49" s="68">
        <v>1766.5669188095799</v>
      </c>
      <c r="G49" s="68"/>
      <c r="H49" s="62">
        <v>3481.4984453506222</v>
      </c>
      <c r="I49" s="68"/>
      <c r="J49" s="62">
        <v>2012.720571540402</v>
      </c>
      <c r="K49" s="68"/>
      <c r="L49" s="105">
        <v>2768.929712845797</v>
      </c>
      <c r="M49" s="68"/>
      <c r="N49" s="68">
        <v>2623.0701577689988</v>
      </c>
      <c r="O49" s="68"/>
      <c r="P49" s="62">
        <v>558.01367708100065</v>
      </c>
      <c r="Q49" s="62"/>
      <c r="R49" s="75">
        <v>6405.7688234001835</v>
      </c>
      <c r="S49" s="96"/>
      <c r="T49" s="56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22"/>
      <c r="AK49" s="70"/>
    </row>
    <row r="50" spans="1:37" ht="17.25" hidden="1" customHeight="1" x14ac:dyDescent="0.2">
      <c r="A50" s="89">
        <v>2005</v>
      </c>
      <c r="B50" s="90"/>
      <c r="C50" s="91"/>
      <c r="D50" s="92"/>
      <c r="E50" s="93"/>
      <c r="F50" s="92"/>
      <c r="G50" s="91"/>
      <c r="H50" s="92"/>
      <c r="I50" s="92"/>
      <c r="J50" s="92"/>
      <c r="K50" s="92"/>
      <c r="L50" s="106"/>
      <c r="M50" s="92"/>
      <c r="N50" s="92"/>
      <c r="O50" s="92"/>
      <c r="P50" s="92"/>
      <c r="Q50" s="92"/>
      <c r="R50" s="94"/>
      <c r="S50" s="42"/>
      <c r="T50" s="56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22"/>
      <c r="AK50" s="70"/>
    </row>
    <row r="51" spans="1:37" ht="16.5" hidden="1" customHeight="1" x14ac:dyDescent="0.2">
      <c r="A51" s="95" t="s">
        <v>14</v>
      </c>
      <c r="B51" s="60">
        <f>(D51*D$8)+(F51*F$8)+(H51*H$8)+(J51*J$8)+(L51*L$8)+(N51*N$8)+(P51*P$8)+(R51*R$8)</f>
        <v>2572.0307434245933</v>
      </c>
      <c r="C51" s="73"/>
      <c r="D51" s="68">
        <f>[1]COMP!D51</f>
        <v>313.08427301781461</v>
      </c>
      <c r="E51" s="73"/>
      <c r="F51" s="68">
        <f>[1]COMP!F51</f>
        <v>1720.1710735658787</v>
      </c>
      <c r="G51" s="68"/>
      <c r="H51" s="68">
        <f>[1]COMP!H51</f>
        <v>3823.9030368993917</v>
      </c>
      <c r="I51" s="68"/>
      <c r="J51" s="68">
        <f>[1]COMP!J51</f>
        <v>2026.8096155411847</v>
      </c>
      <c r="K51" s="68"/>
      <c r="L51" s="68">
        <f>[1]COMP!L51</f>
        <v>2514.1399713413225</v>
      </c>
      <c r="M51" s="68"/>
      <c r="N51" s="68">
        <f>[1]COMP!N51</f>
        <v>2590.7861239989088</v>
      </c>
      <c r="O51" s="68"/>
      <c r="P51" s="68">
        <f>[1]COMP!P51</f>
        <v>477.93871441987704</v>
      </c>
      <c r="Q51" s="68"/>
      <c r="R51" s="75">
        <f>[1]COMP!R51</f>
        <v>6028.9625979021857</v>
      </c>
      <c r="S51" s="96"/>
      <c r="T51" s="56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22"/>
      <c r="AK51" s="70"/>
    </row>
    <row r="52" spans="1:37" ht="12.75" hidden="1" customHeight="1" x14ac:dyDescent="0.2">
      <c r="A52" s="95" t="s">
        <v>15</v>
      </c>
      <c r="B52" s="60">
        <f>(D52*D$8)+(F52*F$8)+(H52*H$8)+(J52*J$8)+(L52*L$8)+(N52*N$8)+(P52*P$8)+(R52*R$8)</f>
        <v>3205.8852903083057</v>
      </c>
      <c r="C52" s="38"/>
      <c r="D52" s="68">
        <f>[1]COMP!D52</f>
        <v>480.88578999999999</v>
      </c>
      <c r="E52" s="63"/>
      <c r="F52" s="68">
        <f>[1]COMP!F52</f>
        <v>2958.8849860940581</v>
      </c>
      <c r="G52" s="68"/>
      <c r="H52" s="68">
        <f>[1]COMP!H52</f>
        <v>3575.4370041571983</v>
      </c>
      <c r="I52" s="68"/>
      <c r="J52" s="68">
        <f>[1]COMP!J52</f>
        <v>1940.4247451359047</v>
      </c>
      <c r="K52" s="68"/>
      <c r="L52" s="68">
        <f>[1]COMP!L52</f>
        <v>2633.7641714612632</v>
      </c>
      <c r="M52" s="68"/>
      <c r="N52" s="68">
        <f>[1]COMP!N52</f>
        <v>3027.9206827935432</v>
      </c>
      <c r="O52" s="68"/>
      <c r="P52" s="68">
        <f>[1]COMP!P52</f>
        <v>588.24696970798459</v>
      </c>
      <c r="Q52" s="68"/>
      <c r="R52" s="75">
        <f>[1]COMP!R52</f>
        <v>6187.7317005987434</v>
      </c>
      <c r="S52" s="42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22"/>
      <c r="AK52" s="70"/>
    </row>
    <row r="53" spans="1:37" ht="12.75" hidden="1" customHeight="1" x14ac:dyDescent="0.2">
      <c r="A53" s="95" t="s">
        <v>16</v>
      </c>
      <c r="B53" s="60">
        <f>(D53*D$8)+(F53*F$8)+(H53*H$8)+(J53*J$8)+(L53*L$8)+(N53*N$8)+(P53*P$8)+(R53*R$8)</f>
        <v>2910.249592064506</v>
      </c>
      <c r="C53" s="38"/>
      <c r="D53" s="68">
        <f>[1]COMP!D53</f>
        <v>887.78329000000008</v>
      </c>
      <c r="E53" s="63"/>
      <c r="F53" s="68">
        <f>[1]COMP!F53</f>
        <v>2234.3293282111167</v>
      </c>
      <c r="G53" s="68"/>
      <c r="H53" s="68">
        <f>[1]COMP!H53</f>
        <v>5020.722813883267</v>
      </c>
      <c r="I53" s="68"/>
      <c r="J53" s="68">
        <f>[1]COMP!J53</f>
        <v>1871.3881080612407</v>
      </c>
      <c r="K53" s="68"/>
      <c r="L53" s="68">
        <f>[1]COMP!L53</f>
        <v>2907.1054294821547</v>
      </c>
      <c r="M53" s="68"/>
      <c r="N53" s="68">
        <f>[1]COMP!N53</f>
        <v>2987.1156813986445</v>
      </c>
      <c r="O53" s="68"/>
      <c r="P53" s="68">
        <f>[1]COMP!P53</f>
        <v>523.56086066529576</v>
      </c>
      <c r="Q53" s="68"/>
      <c r="R53" s="75">
        <f>[1]COMP!R53</f>
        <v>5967.7021299527705</v>
      </c>
      <c r="S53" s="42"/>
      <c r="T53" s="56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22"/>
      <c r="AK53" s="70"/>
    </row>
    <row r="54" spans="1:37" ht="12.75" hidden="1" customHeight="1" thickBot="1" x14ac:dyDescent="0.25">
      <c r="A54" s="95" t="s">
        <v>17</v>
      </c>
      <c r="B54" s="60">
        <f>(D54*D$8)+(F54*F$8)+(H54*H$8)+(J54*J$8)+(L54*L$8)+(N54*N$8)+(P54*P$8)+(R54*R$8)</f>
        <v>2786.5380626357087</v>
      </c>
      <c r="C54" s="38"/>
      <c r="D54" s="68">
        <f>[1]COMP!D54</f>
        <v>467.12570256643642</v>
      </c>
      <c r="E54" s="73"/>
      <c r="F54" s="68">
        <f>[1]COMP!F54</f>
        <v>1867.7884294549958</v>
      </c>
      <c r="G54" s="68"/>
      <c r="H54" s="68">
        <f>[1]COMP!H54</f>
        <v>3866.8334157874738</v>
      </c>
      <c r="I54" s="68"/>
      <c r="J54" s="68">
        <f>[1]COMP!J54</f>
        <v>2044.9334686234558</v>
      </c>
      <c r="K54" s="68"/>
      <c r="L54" s="68">
        <f>[1]COMP!L54</f>
        <v>3149.5297075086946</v>
      </c>
      <c r="M54" s="68"/>
      <c r="N54" s="68">
        <f>[1]COMP!N54</f>
        <v>3287.222720535824</v>
      </c>
      <c r="O54" s="73"/>
      <c r="P54" s="68">
        <f>[1]COMP!P54</f>
        <v>602.09498976509008</v>
      </c>
      <c r="Q54" s="68"/>
      <c r="R54" s="75">
        <f>[1]COMP!R54</f>
        <v>6340.1383330714734</v>
      </c>
      <c r="S54" s="42"/>
      <c r="T54" s="56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22"/>
      <c r="AK54" s="70"/>
    </row>
    <row r="55" spans="1:37" ht="19.5" hidden="1" customHeight="1" x14ac:dyDescent="0.2">
      <c r="A55" s="89">
        <v>2006</v>
      </c>
      <c r="B55" s="108"/>
      <c r="C55" s="93"/>
      <c r="D55" s="109"/>
      <c r="E55" s="93"/>
      <c r="F55" s="109"/>
      <c r="G55" s="93"/>
      <c r="H55" s="109"/>
      <c r="I55" s="109"/>
      <c r="J55" s="109"/>
      <c r="K55" s="109"/>
      <c r="L55" s="110"/>
      <c r="M55" s="109"/>
      <c r="N55" s="109"/>
      <c r="O55" s="109"/>
      <c r="P55" s="109"/>
      <c r="Q55" s="109"/>
      <c r="R55" s="111"/>
      <c r="S55" s="42"/>
      <c r="T55" s="56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22"/>
      <c r="AK55" s="70"/>
    </row>
    <row r="56" spans="1:37" ht="12.75" hidden="1" customHeight="1" x14ac:dyDescent="0.2">
      <c r="A56" s="95" t="s">
        <v>14</v>
      </c>
      <c r="B56" s="60">
        <f>(D56*D$8)+(F56*F$8)+(H56*H$8)+(J56*J$8)+(L56*L$8)+(N56*N$8)+(P56*P$8)+(R56*R$8)</f>
        <v>2695.4188605865484</v>
      </c>
      <c r="C56" s="38"/>
      <c r="D56" s="68">
        <f>[1]COMP!D56</f>
        <v>323.99138457232755</v>
      </c>
      <c r="E56" s="63"/>
      <c r="F56" s="68">
        <f>[1]COMP!F56</f>
        <v>1809.1097813073973</v>
      </c>
      <c r="G56" s="68"/>
      <c r="H56" s="68">
        <f>[1]COMP!H56</f>
        <v>4113.5605001339864</v>
      </c>
      <c r="I56" s="112"/>
      <c r="J56" s="68">
        <f>[1]COMP!J56</f>
        <v>2049.1347134068892</v>
      </c>
      <c r="K56" s="68"/>
      <c r="L56" s="68">
        <f>[1]COMP!L56</f>
        <v>2938.4958995901288</v>
      </c>
      <c r="M56" s="68"/>
      <c r="N56" s="68">
        <f>[1]COMP!N56</f>
        <v>3087.9105383860483</v>
      </c>
      <c r="O56" s="68"/>
      <c r="P56" s="68">
        <f>[1]COMP!P56</f>
        <v>533.35801050737928</v>
      </c>
      <c r="Q56" s="68"/>
      <c r="R56" s="75">
        <f>[1]COMP!R56</f>
        <v>6081.7540756321296</v>
      </c>
      <c r="S56" s="42"/>
      <c r="T56" s="56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22"/>
      <c r="AK56" s="70"/>
    </row>
    <row r="57" spans="1:37" ht="12.75" hidden="1" customHeight="1" x14ac:dyDescent="0.2">
      <c r="A57" s="95" t="s">
        <v>15</v>
      </c>
      <c r="B57" s="60">
        <f>(D57*D$8)+(F57*F$8)+(H57*H$8)+(J57*J$8)+(L57*L$8)+(N57*N$8)+(P57*P$8)+(R57*R$8)</f>
        <v>3434.2068532260487</v>
      </c>
      <c r="C57" s="113"/>
      <c r="D57" s="68">
        <f>[1]COMP!D57</f>
        <v>504.56559641416953</v>
      </c>
      <c r="E57" s="63"/>
      <c r="F57" s="68">
        <f>[1]COMP!F57</f>
        <v>3148.7433389374796</v>
      </c>
      <c r="G57" s="68"/>
      <c r="H57" s="68">
        <f>[1]COMP!H57</f>
        <v>4209.141810979916</v>
      </c>
      <c r="I57" s="112"/>
      <c r="J57" s="68">
        <f>[1]COMP!J57</f>
        <v>2080.9519979387223</v>
      </c>
      <c r="K57" s="68"/>
      <c r="L57" s="68">
        <f>[1]COMP!L57</f>
        <v>3248.803951596632</v>
      </c>
      <c r="M57" s="68"/>
      <c r="N57" s="68">
        <f>[1]COMP!N57</f>
        <v>3260.1668090841199</v>
      </c>
      <c r="O57" s="68"/>
      <c r="P57" s="68">
        <f>[1]COMP!P57</f>
        <v>615.81410768318142</v>
      </c>
      <c r="Q57" s="68"/>
      <c r="R57" s="75">
        <f>[1]COMP!R57</f>
        <v>6230.0063906570103</v>
      </c>
      <c r="S57" s="42"/>
      <c r="T57" s="56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22"/>
      <c r="AK57" s="70"/>
    </row>
    <row r="58" spans="1:37" ht="12.75" hidden="1" customHeight="1" x14ac:dyDescent="0.2">
      <c r="A58" s="95" t="s">
        <v>16</v>
      </c>
      <c r="B58" s="60">
        <f>(D58*D$8)+(F58*F$8)+(H58*H$8)+(J58*J$8)+(L58*L$8)+(N58*N$8)+(P58*P$8)+(R58*R$8)</f>
        <v>3054.3374195991878</v>
      </c>
      <c r="C58" s="38"/>
      <c r="D58" s="68">
        <f>[1]COMP!D58</f>
        <v>1014.6395215986594</v>
      </c>
      <c r="E58" s="63"/>
      <c r="F58" s="68">
        <f>[1]COMP!F58</f>
        <v>2262.3841571004059</v>
      </c>
      <c r="G58" s="68"/>
      <c r="H58" s="68">
        <f>[1]COMP!H58</f>
        <v>5235.6521656367131</v>
      </c>
      <c r="I58" s="68"/>
      <c r="J58" s="68">
        <f>[1]COMP!J58</f>
        <v>2048.2425123993316</v>
      </c>
      <c r="K58" s="68"/>
      <c r="L58" s="68">
        <f>[1]COMP!L58</f>
        <v>3407.2596439620979</v>
      </c>
      <c r="M58" s="68"/>
      <c r="N58" s="68">
        <f>[1]COMP!N58</f>
        <v>3246.8025975593141</v>
      </c>
      <c r="O58" s="68"/>
      <c r="P58" s="68">
        <f>[1]COMP!P58</f>
        <v>560.39083799169509</v>
      </c>
      <c r="Q58" s="68"/>
      <c r="R58" s="75">
        <f>[1]COMP!R58</f>
        <v>6129.6718441768789</v>
      </c>
      <c r="S58" s="42"/>
      <c r="T58" s="56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22"/>
      <c r="AK58" s="70"/>
    </row>
    <row r="59" spans="1:37" ht="12.75" hidden="1" customHeight="1" thickBot="1" x14ac:dyDescent="0.25">
      <c r="A59" s="114" t="s">
        <v>17</v>
      </c>
      <c r="B59" s="60">
        <f>(D59*D$8)+(F59*F$8)+(H59*H$8)+(J59*J$8)+(L59*L$8)+(N59*N$8)+(P59*P$8)+(R59*R$8)</f>
        <v>2982.006841470798</v>
      </c>
      <c r="C59" s="115"/>
      <c r="D59" s="68">
        <f>[1]COMP!D59</f>
        <v>505.27181443873877</v>
      </c>
      <c r="E59" s="116"/>
      <c r="F59" s="68">
        <f>[1]COMP!F59</f>
        <v>1997.940328886958</v>
      </c>
      <c r="G59" s="117"/>
      <c r="H59" s="68">
        <f>[1]COMP!H59</f>
        <v>4083.4990665035057</v>
      </c>
      <c r="I59" s="118"/>
      <c r="J59" s="68">
        <f>[1]COMP!J59</f>
        <v>2201.5425902562461</v>
      </c>
      <c r="K59" s="117"/>
      <c r="L59" s="68">
        <f>[1]COMP!L59</f>
        <v>3595.7055546621746</v>
      </c>
      <c r="M59" s="117"/>
      <c r="N59" s="68">
        <f>[1]COMP!N59</f>
        <v>3792.70018768215</v>
      </c>
      <c r="O59" s="117"/>
      <c r="P59" s="68">
        <f>[1]COMP!P59</f>
        <v>627.05661431710098</v>
      </c>
      <c r="Q59" s="117"/>
      <c r="R59" s="75">
        <f>[1]COMP!R59</f>
        <v>6593.1065776337773</v>
      </c>
      <c r="S59" s="42"/>
      <c r="T59" s="56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22"/>
      <c r="AK59" s="70"/>
    </row>
    <row r="60" spans="1:37" ht="20.25" hidden="1" customHeight="1" x14ac:dyDescent="0.2">
      <c r="A60" s="89">
        <v>2007</v>
      </c>
      <c r="B60" s="119"/>
      <c r="C60" s="119"/>
      <c r="D60" s="120"/>
      <c r="E60" s="121"/>
      <c r="F60" s="120"/>
      <c r="G60" s="120"/>
      <c r="H60" s="120"/>
      <c r="I60" s="120"/>
      <c r="J60" s="120"/>
      <c r="K60" s="120"/>
      <c r="L60" s="122"/>
      <c r="M60" s="120"/>
      <c r="N60" s="120"/>
      <c r="O60" s="120"/>
      <c r="P60" s="120"/>
      <c r="Q60" s="120"/>
      <c r="R60" s="123"/>
      <c r="S60" s="42"/>
      <c r="T60" s="56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22"/>
      <c r="AK60" s="70"/>
    </row>
    <row r="61" spans="1:37" ht="15" hidden="1" customHeight="1" x14ac:dyDescent="0.2">
      <c r="A61" s="95" t="s">
        <v>14</v>
      </c>
      <c r="B61" s="60">
        <f>(D61*D$8)+(F61*F$8)+(H61*H$8)+(J61*J$8)+(L61*L$8)+(N61*N$8)+(P61*P$8)+(R61*R$8)</f>
        <v>2853.8479627289516</v>
      </c>
      <c r="C61" s="18"/>
      <c r="D61" s="68">
        <f>'[2]M&amp;Q'!AY59</f>
        <v>359.98027478284439</v>
      </c>
      <c r="E61" s="112"/>
      <c r="F61" s="68">
        <f>[1]COMP!F61</f>
        <v>1865.9569855457312</v>
      </c>
      <c r="G61" s="68"/>
      <c r="H61" s="68">
        <f>[1]COMP!H61</f>
        <v>4300.4668510280317</v>
      </c>
      <c r="I61" s="68"/>
      <c r="J61" s="68">
        <f>[1]COMP!J61</f>
        <v>2146.9229747355607</v>
      </c>
      <c r="K61" s="68"/>
      <c r="L61" s="68">
        <f>[1]COMP!L61</f>
        <v>3411.3978970358048</v>
      </c>
      <c r="M61" s="68"/>
      <c r="N61" s="68">
        <f>[1]COMP!N61</f>
        <v>3580.1800948580308</v>
      </c>
      <c r="O61" s="68"/>
      <c r="P61" s="68">
        <f>[1]COMP!P61</f>
        <v>589.85633942889353</v>
      </c>
      <c r="Q61" s="68"/>
      <c r="R61" s="75">
        <f>[1]COMP!R61</f>
        <v>6370.6892813662444</v>
      </c>
      <c r="S61" s="42"/>
      <c r="T61" s="56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22"/>
      <c r="AK61" s="70"/>
    </row>
    <row r="62" spans="1:37" ht="15" hidden="1" customHeight="1" x14ac:dyDescent="0.2">
      <c r="A62" s="95" t="s">
        <v>15</v>
      </c>
      <c r="B62" s="60">
        <f>(D62*D$8)+(F62*F$8)+(H62*H$8)+(J62*J$8)+(L62*L$8)+(N62*N$8)+(P62*P$8)+(R62*R$8)</f>
        <v>3577.8763377680407</v>
      </c>
      <c r="C62" s="18"/>
      <c r="D62" s="68">
        <f>'[2]M&amp;Q'!AY60</f>
        <v>549.27304288672349</v>
      </c>
      <c r="E62" s="63"/>
      <c r="F62" s="68">
        <f>[1]COMP!F62</f>
        <v>3205.5259179556656</v>
      </c>
      <c r="G62" s="68"/>
      <c r="H62" s="68">
        <f>[1]COMP!H62</f>
        <v>4462.4195356582313</v>
      </c>
      <c r="I62" s="124"/>
      <c r="J62" s="68">
        <f>[1]COMP!J62</f>
        <v>2211.6825993354205</v>
      </c>
      <c r="K62" s="68"/>
      <c r="L62" s="68">
        <f>[1]COMP!L62</f>
        <v>3605.1880396297165</v>
      </c>
      <c r="M62" s="68"/>
      <c r="N62" s="68">
        <f>[1]COMP!N62</f>
        <v>3670.9778006304045</v>
      </c>
      <c r="O62" s="68"/>
      <c r="P62" s="68">
        <f>[1]COMP!P62</f>
        <v>586.70635362351834</v>
      </c>
      <c r="Q62" s="68"/>
      <c r="R62" s="75">
        <f>[1]COMP!R62</f>
        <v>6473.4431453319585</v>
      </c>
      <c r="S62" s="42"/>
      <c r="T62" s="56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22"/>
      <c r="AK62" s="70"/>
    </row>
    <row r="63" spans="1:37" ht="15" hidden="1" customHeight="1" x14ac:dyDescent="0.2">
      <c r="A63" s="95" t="s">
        <v>16</v>
      </c>
      <c r="B63" s="60">
        <f>(D63*D$8)+(F63*F$8)+(H63*H$8)+(J63*J$8)+(L63*L$8)+(N63*N$8)+(P63*P$8)+(R63*R$8)</f>
        <v>3224.8771406409874</v>
      </c>
      <c r="C63" s="18"/>
      <c r="D63" s="68">
        <f>'[2]M&amp;Q'!AY61</f>
        <v>1106.2497406617701</v>
      </c>
      <c r="E63" s="63"/>
      <c r="F63" s="68">
        <f>[1]COMP!F63</f>
        <v>2301.3675784146703</v>
      </c>
      <c r="G63" s="68"/>
      <c r="H63" s="68">
        <f>[1]COMP!H63</f>
        <v>5626.2233713456098</v>
      </c>
      <c r="I63" s="68"/>
      <c r="J63" s="68">
        <f>[1]COMP!J63</f>
        <v>2186.2977892594354</v>
      </c>
      <c r="K63" s="68"/>
      <c r="L63" s="68">
        <f>[1]COMP!L63</f>
        <v>3839.7383901743724</v>
      </c>
      <c r="M63" s="68"/>
      <c r="N63" s="68">
        <f>[1]COMP!N63</f>
        <v>3414.7483785014624</v>
      </c>
      <c r="O63" s="68"/>
      <c r="P63" s="68">
        <f>[1]COMP!P63</f>
        <v>538.25533065011257</v>
      </c>
      <c r="Q63" s="68"/>
      <c r="R63" s="75">
        <f>[1]COMP!R63</f>
        <v>6487.2509402990399</v>
      </c>
      <c r="S63" s="42"/>
      <c r="T63" s="56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22"/>
      <c r="AK63" s="70"/>
    </row>
    <row r="64" spans="1:37" ht="15" hidden="1" customHeight="1" x14ac:dyDescent="0.2">
      <c r="A64" s="95" t="s">
        <v>17</v>
      </c>
      <c r="B64" s="60">
        <f>(D64*D$8)+(F64*F$8)+(H64*H$8)+(J64*J$8)+(L64*L$8)+(N64*N$8)+(P64*P$8)+(R64*R$8)</f>
        <v>3181.2325105144255</v>
      </c>
      <c r="C64" s="18" t="s">
        <v>20</v>
      </c>
      <c r="D64" s="68">
        <f>'[2]M&amp;Q'!AY62</f>
        <v>497.44207575765785</v>
      </c>
      <c r="E64" s="38"/>
      <c r="F64" s="68">
        <f>[1]COMP!F64</f>
        <v>2050.4591767823722</v>
      </c>
      <c r="G64" s="38"/>
      <c r="H64" s="68">
        <f>[1]COMP!H64</f>
        <v>4372.5062945855152</v>
      </c>
      <c r="I64" s="38"/>
      <c r="J64" s="68">
        <f>[1]COMP!J64</f>
        <v>2351.0784562795689</v>
      </c>
      <c r="K64" s="38"/>
      <c r="L64" s="68">
        <f>[1]COMP!L64</f>
        <v>4150.1390104049715</v>
      </c>
      <c r="M64" s="38"/>
      <c r="N64" s="68">
        <f>[1]COMP!N64</f>
        <v>4264.2082251611337</v>
      </c>
      <c r="O64" s="38"/>
      <c r="P64" s="68">
        <f>[1]COMP!P64</f>
        <v>634.46640951711038</v>
      </c>
      <c r="Q64" s="38"/>
      <c r="R64" s="75">
        <f>[1]COMP!R64</f>
        <v>7023.5783511566187</v>
      </c>
      <c r="S64" s="42"/>
      <c r="T64" s="56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22"/>
      <c r="AK64" s="70"/>
    </row>
    <row r="65" spans="1:37" ht="6.75" hidden="1" customHeight="1" thickBot="1" x14ac:dyDescent="0.25">
      <c r="A65" s="114"/>
      <c r="B65" s="125"/>
      <c r="C65" s="126"/>
      <c r="D65" s="117"/>
      <c r="E65" s="115"/>
      <c r="F65" s="117"/>
      <c r="G65" s="115"/>
      <c r="H65" s="117"/>
      <c r="I65" s="115"/>
      <c r="J65" s="117"/>
      <c r="K65" s="115"/>
      <c r="L65" s="117"/>
      <c r="M65" s="115"/>
      <c r="N65" s="117"/>
      <c r="O65" s="115"/>
      <c r="P65" s="117"/>
      <c r="Q65" s="115"/>
      <c r="R65" s="127"/>
      <c r="S65" s="42"/>
      <c r="T65" s="56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22"/>
      <c r="AK65" s="70"/>
    </row>
    <row r="66" spans="1:37" ht="20.25" customHeight="1" x14ac:dyDescent="0.2">
      <c r="A66" s="89">
        <v>2008</v>
      </c>
      <c r="B66" s="119"/>
      <c r="C66" s="119"/>
      <c r="D66" s="120"/>
      <c r="E66" s="121"/>
      <c r="F66" s="120"/>
      <c r="G66" s="120"/>
      <c r="H66" s="120"/>
      <c r="I66" s="120"/>
      <c r="J66" s="120"/>
      <c r="K66" s="120"/>
      <c r="L66" s="122"/>
      <c r="M66" s="120"/>
      <c r="N66" s="120"/>
      <c r="O66" s="120"/>
      <c r="P66" s="120"/>
      <c r="Q66" s="120"/>
      <c r="R66" s="123"/>
      <c r="S66" s="42"/>
      <c r="T66" s="56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22"/>
      <c r="AK66" s="70"/>
    </row>
    <row r="67" spans="1:37" ht="15" customHeight="1" x14ac:dyDescent="0.2">
      <c r="A67" s="95" t="s">
        <v>14</v>
      </c>
      <c r="B67" s="60">
        <f>(D67*D$8)+(F67*F$8)+(H67*H$8)+(J67*J$8)+(L67*L$8)+(N67*N$8)+(P67*P$8)+(R67*R$8)</f>
        <v>3060.2554022366839</v>
      </c>
      <c r="C67" s="38"/>
      <c r="D67" s="68">
        <f>'[2]M&amp;Q'!AY64</f>
        <v>375.29220611093098</v>
      </c>
      <c r="E67" s="112"/>
      <c r="F67" s="68">
        <f>'[3]MFG-EMP'!BI66</f>
        <v>1960.3916595044241</v>
      </c>
      <c r="G67" s="68"/>
      <c r="H67" s="68">
        <f>[4]EGW!Q61</f>
        <v>4421.5470525028468</v>
      </c>
      <c r="I67" s="68"/>
      <c r="J67" s="68">
        <f>'[5]Trade&amp;TCS'!R70</f>
        <v>2279.4924866290721</v>
      </c>
      <c r="K67" s="68"/>
      <c r="L67" s="113">
        <f>'[5]Trade&amp;TCS'!S70</f>
        <v>3913.1608970911316</v>
      </c>
      <c r="M67" s="68"/>
      <c r="N67" s="68">
        <f>[6]FINANCE!P178</f>
        <v>3956.309448602527</v>
      </c>
      <c r="O67" s="68"/>
      <c r="P67" s="68">
        <f>[6]FINANCE!U178</f>
        <v>598.02707096066956</v>
      </c>
      <c r="Q67" s="68"/>
      <c r="R67" s="75">
        <f>[7]SERVICES!S65</f>
        <v>6813.232783357078</v>
      </c>
      <c r="S67" s="42"/>
      <c r="T67" s="56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22"/>
      <c r="AK67" s="70"/>
    </row>
    <row r="68" spans="1:37" ht="15" customHeight="1" x14ac:dyDescent="0.2">
      <c r="A68" s="95" t="s">
        <v>15</v>
      </c>
      <c r="B68" s="60">
        <f>(D68*D$8)+(F68*F$8)+(H68*H$8)+(J68*J$8)+(L68*L$8)+(N68*N$8)+(P68*P$8)+(R68*R$8)</f>
        <v>3824.916484975095</v>
      </c>
      <c r="C68" s="38"/>
      <c r="D68" s="68">
        <f>'[2]M&amp;Q'!AY65</f>
        <v>463.20425292034082</v>
      </c>
      <c r="E68" s="112"/>
      <c r="F68" s="68">
        <f>'[3]MFG-EMP'!BI67</f>
        <v>3427.9496401137226</v>
      </c>
      <c r="G68" s="68"/>
      <c r="H68" s="68">
        <f>[4]EGW!Q62</f>
        <v>4624.8871668589882</v>
      </c>
      <c r="I68" s="68"/>
      <c r="J68" s="68">
        <f>'[5]Trade&amp;TCS'!R71</f>
        <v>2350.5400626379533</v>
      </c>
      <c r="K68" s="68"/>
      <c r="L68" s="113">
        <f>'[5]Trade&amp;TCS'!S71</f>
        <v>3960.1779577309271</v>
      </c>
      <c r="M68" s="68"/>
      <c r="N68" s="68">
        <f>[6]FINANCE!P179</f>
        <v>4097.7755609566066</v>
      </c>
      <c r="O68" s="68"/>
      <c r="P68" s="68">
        <f>[6]FINANCE!U179</f>
        <v>709.07595393915381</v>
      </c>
      <c r="Q68" s="68"/>
      <c r="R68" s="75">
        <f>[7]SERVICES!S66</f>
        <v>6901.3638901740915</v>
      </c>
      <c r="S68" s="42"/>
      <c r="T68" s="56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22"/>
      <c r="AK68" s="70"/>
    </row>
    <row r="69" spans="1:37" ht="15" customHeight="1" x14ac:dyDescent="0.2">
      <c r="A69" s="95" t="s">
        <v>16</v>
      </c>
      <c r="B69" s="60">
        <f>(D69*D$8)+(F69*F$8)+(H69*H$8)+(J69*J$8)+(L69*L$8)+(N69*N$8)+(P69*P$8)+(R69*R$8)</f>
        <v>3460.2921548685053</v>
      </c>
      <c r="C69" s="38"/>
      <c r="D69" s="68">
        <f>'[8]M&amp;Q'!$AY$66</f>
        <v>1196.1936909446665</v>
      </c>
      <c r="E69" s="112"/>
      <c r="F69" s="68">
        <f>'[9]MFG-EMP'!$BI$68</f>
        <v>2460.2323534414013</v>
      </c>
      <c r="G69" s="68"/>
      <c r="H69" s="68">
        <f>[10]EGW!$Q$63</f>
        <v>5764.5567547334676</v>
      </c>
      <c r="I69" s="68"/>
      <c r="J69" s="68">
        <f>'[11]Trade&amp;TCS'!$R$72</f>
        <v>2345.9694440721887</v>
      </c>
      <c r="K69" s="68"/>
      <c r="L69" s="113">
        <f>'[11]Trade&amp;TCS'!$S$72</f>
        <v>4089.2680919850809</v>
      </c>
      <c r="M69" s="68"/>
      <c r="N69" s="68">
        <f>[12]FINANCE!$P$180</f>
        <v>3890.6928114156708</v>
      </c>
      <c r="O69" s="68"/>
      <c r="P69" s="68">
        <f>[12]FINANCE!$U$180</f>
        <v>618.27396721307252</v>
      </c>
      <c r="Q69" s="68"/>
      <c r="R69" s="75">
        <f>[13]SERVICES!$S$67</f>
        <v>7083.6336991966746</v>
      </c>
      <c r="S69" s="42"/>
      <c r="T69" s="56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22"/>
      <c r="AK69" s="70"/>
    </row>
    <row r="70" spans="1:37" ht="15" customHeight="1" x14ac:dyDescent="0.2">
      <c r="A70" s="95" t="s">
        <v>17</v>
      </c>
      <c r="B70" s="60">
        <f>(D70*D$8)+(F70*F$8)+(H70*H$8)+(J70*J$8)+(L70*L$8)+(N70*N$8)+(P70*P$8)+(R70*R$8)</f>
        <v>3250.5323511268953</v>
      </c>
      <c r="C70" s="38"/>
      <c r="D70" s="68">
        <f>'[8]M&amp;Q'!$AY$67</f>
        <v>514.87213414110954</v>
      </c>
      <c r="E70" s="112"/>
      <c r="F70" s="68">
        <f>'[9]MFG-EMP'!$BI$69</f>
        <v>1918.3104210743663</v>
      </c>
      <c r="G70" s="68"/>
      <c r="H70" s="68">
        <f>[10]EGW!$Q$64</f>
        <v>4439.0028625744526</v>
      </c>
      <c r="I70" s="68"/>
      <c r="J70" s="68">
        <f>'[11]Trade&amp;TCS'!$R$73</f>
        <v>2525.8696683435669</v>
      </c>
      <c r="K70" s="68"/>
      <c r="L70" s="113">
        <f>'[11]Trade&amp;TCS'!$S$73</f>
        <v>4414.4001422209594</v>
      </c>
      <c r="M70" s="68"/>
      <c r="N70" s="68">
        <f>[12]FINANCE!$P$181</f>
        <v>4519.8965899414688</v>
      </c>
      <c r="O70" s="68"/>
      <c r="P70" s="68">
        <f>[12]FINANCE!$U$181</f>
        <v>711.20069872925728</v>
      </c>
      <c r="Q70" s="68"/>
      <c r="R70" s="75">
        <f>[13]SERVICES!$S$68</f>
        <v>7478.8213902969746</v>
      </c>
      <c r="S70" s="42"/>
      <c r="T70" s="56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22"/>
      <c r="AK70" s="70"/>
    </row>
    <row r="71" spans="1:37" ht="7.5" customHeight="1" thickBot="1" x14ac:dyDescent="0.25">
      <c r="A71" s="95"/>
      <c r="B71" s="60"/>
      <c r="C71" s="38"/>
      <c r="D71" s="68"/>
      <c r="E71" s="112"/>
      <c r="F71" s="68"/>
      <c r="G71" s="68"/>
      <c r="H71" s="68"/>
      <c r="I71" s="68"/>
      <c r="J71" s="68"/>
      <c r="K71" s="68"/>
      <c r="L71" s="113"/>
      <c r="M71" s="68"/>
      <c r="N71" s="68"/>
      <c r="O71" s="68"/>
      <c r="P71" s="68"/>
      <c r="Q71" s="68"/>
      <c r="R71" s="75"/>
      <c r="S71" s="42"/>
      <c r="T71" s="56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22"/>
      <c r="AK71" s="70"/>
    </row>
    <row r="72" spans="1:37" ht="20.25" customHeight="1" x14ac:dyDescent="0.2">
      <c r="A72" s="89">
        <v>2009</v>
      </c>
      <c r="B72" s="119"/>
      <c r="C72" s="119"/>
      <c r="D72" s="120"/>
      <c r="E72" s="121"/>
      <c r="F72" s="120"/>
      <c r="G72" s="120"/>
      <c r="H72" s="120"/>
      <c r="I72" s="120"/>
      <c r="J72" s="120"/>
      <c r="K72" s="120"/>
      <c r="L72" s="122"/>
      <c r="M72" s="120"/>
      <c r="N72" s="120"/>
      <c r="O72" s="120"/>
      <c r="P72" s="120"/>
      <c r="Q72" s="120"/>
      <c r="R72" s="123"/>
      <c r="S72" s="42"/>
      <c r="T72" s="56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22"/>
      <c r="AK72" s="70"/>
    </row>
    <row r="73" spans="1:37" ht="15" customHeight="1" x14ac:dyDescent="0.2">
      <c r="A73" s="95" t="s">
        <v>14</v>
      </c>
      <c r="B73" s="60">
        <f>(D73*D$8)+(F73*F$8)+(H73*H$8)+(J73*J$8)+(L73*L$8)+(N73*N$8)+(P73*P$8)+(R73*R$8)</f>
        <v>3067.6389753703161</v>
      </c>
      <c r="C73" s="38"/>
      <c r="D73" s="68">
        <f>'[14]M&amp;Q'!$AY$69</f>
        <v>410.96520632481764</v>
      </c>
      <c r="E73" s="112"/>
      <c r="F73" s="68">
        <f>'[15]MFG-EMP'!$BI$71</f>
        <v>1738.695511087996</v>
      </c>
      <c r="G73" s="68"/>
      <c r="H73" s="68">
        <f>[16]EGW!$Q$66</f>
        <v>4680.7272048047844</v>
      </c>
      <c r="I73" s="68"/>
      <c r="J73" s="68">
        <f>'[17]Trade&amp;TCS'!$R$75</f>
        <v>2361.9149625036871</v>
      </c>
      <c r="K73" s="68"/>
      <c r="L73" s="113">
        <f>'[17]Trade&amp;TCS'!$S$75</f>
        <v>4160.5418825660354</v>
      </c>
      <c r="M73" s="68"/>
      <c r="N73" s="68">
        <f>[18]FINANCE!$P$183</f>
        <v>3848.1234979315163</v>
      </c>
      <c r="O73" s="68"/>
      <c r="P73" s="68">
        <f>[18]FINANCE!$U$183</f>
        <v>654.28068908102682</v>
      </c>
      <c r="Q73" s="68"/>
      <c r="R73" s="75">
        <f>[19]SERVICES!$S$70</f>
        <v>7204.4509157131242</v>
      </c>
      <c r="S73" s="42"/>
      <c r="T73" s="56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22"/>
      <c r="AK73" s="70"/>
    </row>
    <row r="74" spans="1:37" ht="15" customHeight="1" x14ac:dyDescent="0.2">
      <c r="A74" s="95" t="s">
        <v>15</v>
      </c>
      <c r="B74" s="60">
        <f>(D74*D$8)+(F74*F$8)+(H74*H$8)+(J74*J$8)+(L74*L$8)+(N74*N$8)+(P74*P$8)+(R74*R$8)</f>
        <v>3768.089791406102</v>
      </c>
      <c r="C74" s="38"/>
      <c r="D74" s="68">
        <f>'[20]M&amp;Q'!$AY$70</f>
        <v>352.50840215606405</v>
      </c>
      <c r="E74" s="112"/>
      <c r="F74" s="68">
        <f>'[21]MFG-EMP'!$BI$72</f>
        <v>3121.7688800224341</v>
      </c>
      <c r="G74" s="68"/>
      <c r="H74" s="68">
        <f>[22]EGW!$Q$67</f>
        <v>4982.8383031311696</v>
      </c>
      <c r="I74" s="68"/>
      <c r="J74" s="68">
        <f>'[23]Trade&amp;TCS'!$R$76</f>
        <v>2369.7470263977452</v>
      </c>
      <c r="K74" s="68"/>
      <c r="L74" s="113">
        <f>'[23]Trade&amp;TCS'!$S$76</f>
        <v>4303.319464298389</v>
      </c>
      <c r="M74" s="68"/>
      <c r="N74" s="68">
        <f>[24]FINANCE!$P$184</f>
        <v>4204.4745151112365</v>
      </c>
      <c r="O74" s="68"/>
      <c r="P74" s="68">
        <f>[24]FINANCE!$U$184</f>
        <v>702.58541223568886</v>
      </c>
      <c r="Q74" s="68"/>
      <c r="R74" s="75">
        <f>[25]SERVICES!$S$71</f>
        <v>7129.9543842791054</v>
      </c>
      <c r="S74" s="42"/>
      <c r="T74" s="56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22"/>
      <c r="AK74" s="70"/>
    </row>
    <row r="75" spans="1:37" ht="15" customHeight="1" x14ac:dyDescent="0.2">
      <c r="A75" s="95" t="s">
        <v>16</v>
      </c>
      <c r="B75" s="60">
        <f>(D75*D$8)+(F75*F$8)+(H75*H$8)+(J75*J$8)+(L75*L$8)+(N75*N$8)+(P75*P$8)+(R75*R$8)</f>
        <v>3400.9965656463783</v>
      </c>
      <c r="C75" s="38"/>
      <c r="D75" s="68">
        <f>+'[26]M&amp;Q'!$AZ$71</f>
        <v>1134.1942751152492</v>
      </c>
      <c r="E75" s="112"/>
      <c r="F75" s="68">
        <f>+'[27]MFG-EMP'!$BI$73</f>
        <v>2293.8399004447524</v>
      </c>
      <c r="G75" s="68"/>
      <c r="H75" s="68">
        <f>+[28]EGW!$Q$68</f>
        <v>6125.431534865319</v>
      </c>
      <c r="I75" s="68"/>
      <c r="J75" s="68">
        <f>+'[29]Trade&amp;TCS'!$R$77</f>
        <v>2385.833994714581</v>
      </c>
      <c r="K75" s="68"/>
      <c r="L75" s="113">
        <f>+'[29]Trade&amp;TCS'!$S$77</f>
        <v>4023.724462130152</v>
      </c>
      <c r="M75" s="68"/>
      <c r="N75" s="68">
        <f>+[30]FINANCE!$P$185</f>
        <v>4073.8076722639648</v>
      </c>
      <c r="O75" s="68"/>
      <c r="P75" s="68">
        <f>+[30]FINANCE!$U$185</f>
        <v>647.28238586756572</v>
      </c>
      <c r="Q75" s="68"/>
      <c r="R75" s="75">
        <f>+[31]SERVICES!$S$72</f>
        <v>7170.797593427902</v>
      </c>
      <c r="S75" s="42"/>
      <c r="T75" s="56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22"/>
      <c r="AK75" s="70"/>
    </row>
    <row r="76" spans="1:37" ht="15" customHeight="1" x14ac:dyDescent="0.2">
      <c r="A76" s="95" t="s">
        <v>17</v>
      </c>
      <c r="B76" s="60">
        <f>(D76*D$8)+(F76*F$8)+(H76*H$8)+(J76*J$8)+(L76*L$8)+(N76*N$8)+(P76*P$8)+(R76*R$8)</f>
        <v>3318.4351204530758</v>
      </c>
      <c r="C76" s="38"/>
      <c r="D76" s="68">
        <f>'[32]M&amp;Q'!$AZ$72</f>
        <v>535.95016197564314</v>
      </c>
      <c r="E76" s="112"/>
      <c r="F76" s="68">
        <f>'[33]MFG-EMP'!$BI$74</f>
        <v>1867.6019900912386</v>
      </c>
      <c r="G76" s="68"/>
      <c r="H76" s="68">
        <f>[34]EGW!$Q$69</f>
        <v>4796.0497994207635</v>
      </c>
      <c r="I76" s="68"/>
      <c r="J76" s="68">
        <f>'[35]Trade&amp;TCS'!$R$78</f>
        <v>2731.2666869471186</v>
      </c>
      <c r="K76" s="68"/>
      <c r="L76" s="113">
        <f>'[35]Trade&amp;TCS'!$S$78</f>
        <v>4750.3751375475604</v>
      </c>
      <c r="M76" s="68"/>
      <c r="N76" s="68">
        <f>[36]FINANCE!$P$186</f>
        <v>4659.5550389008467</v>
      </c>
      <c r="O76" s="68"/>
      <c r="P76" s="68">
        <f>[36]FINANCE!$U$186</f>
        <v>665.8916632921563</v>
      </c>
      <c r="Q76" s="68"/>
      <c r="R76" s="75">
        <f>[37]SERVICES!$S$73</f>
        <v>7498.3919631721992</v>
      </c>
      <c r="S76" s="42"/>
      <c r="T76" s="56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22"/>
      <c r="AK76" s="70"/>
    </row>
    <row r="77" spans="1:37" ht="6.75" customHeight="1" thickBot="1" x14ac:dyDescent="0.25">
      <c r="A77" s="128"/>
      <c r="B77" s="129"/>
      <c r="C77" s="129"/>
      <c r="D77" s="130"/>
      <c r="E77" s="131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2"/>
      <c r="S77" s="133"/>
      <c r="T77" s="56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ht="18.75" customHeight="1" x14ac:dyDescent="0.2">
      <c r="A78" s="89">
        <v>2010</v>
      </c>
      <c r="B78" s="119"/>
      <c r="C78" s="119"/>
      <c r="D78" s="120"/>
      <c r="E78" s="121"/>
      <c r="F78" s="120"/>
      <c r="G78" s="120"/>
      <c r="H78" s="120"/>
      <c r="I78" s="120"/>
      <c r="J78" s="120"/>
      <c r="K78" s="120"/>
      <c r="L78" s="122"/>
      <c r="M78" s="120"/>
      <c r="N78" s="120"/>
      <c r="O78" s="120"/>
      <c r="P78" s="120"/>
      <c r="Q78" s="120"/>
      <c r="R78" s="123"/>
      <c r="S78" s="42"/>
      <c r="T78" s="56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22"/>
      <c r="AK78" s="70"/>
    </row>
    <row r="79" spans="1:37" ht="15" customHeight="1" x14ac:dyDescent="0.2">
      <c r="A79" s="95" t="s">
        <v>14</v>
      </c>
      <c r="B79" s="60">
        <f>(D79*D$8)+(F79*F$8)+(H79*H$8)+(J79*J$8)+(L79*L$8)+(N79*N$8)+(P79*P$8)+(R79*R$8)</f>
        <v>3254.503945151399</v>
      </c>
      <c r="C79" s="38"/>
      <c r="D79" s="68">
        <f>'[38]M&amp;Q'!$AZ$74</f>
        <v>461.11659238899682</v>
      </c>
      <c r="E79" s="112"/>
      <c r="F79" s="68">
        <f>'[39]MFG-EMP'!$BI$77</f>
        <v>1864.0389022537333</v>
      </c>
      <c r="G79" s="68"/>
      <c r="H79" s="68">
        <f>[40]EGW!$Q$71</f>
        <v>5000.7527343882075</v>
      </c>
      <c r="I79" s="68"/>
      <c r="J79" s="68">
        <f>'[41]Trade&amp;TCS'!$R$80</f>
        <v>2626.5728293604757</v>
      </c>
      <c r="K79" s="68"/>
      <c r="L79" s="113">
        <f>'[41]Trade&amp;TCS'!$S$80</f>
        <v>4340.5576212165488</v>
      </c>
      <c r="M79" s="68"/>
      <c r="N79" s="68">
        <f>'[42]FIN &amp; RE'!$P$189</f>
        <v>3975.4263716421478</v>
      </c>
      <c r="O79" s="68"/>
      <c r="P79" s="68">
        <f>'[42]FIN &amp; RE'!$U$189</f>
        <v>674.67377342309862</v>
      </c>
      <c r="Q79" s="68"/>
      <c r="R79" s="75">
        <f>[43]SERVICES!$S$76</f>
        <v>7513.5984645857707</v>
      </c>
      <c r="S79" s="42"/>
      <c r="T79" s="56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22"/>
      <c r="AK79" s="70"/>
    </row>
    <row r="80" spans="1:37" ht="15" customHeight="1" x14ac:dyDescent="0.2">
      <c r="A80" s="95" t="s">
        <v>15</v>
      </c>
      <c r="B80" s="60">
        <f>(D80*D$8)+(F80*F$8)+(H80*H$8)+(J80*J$8)+(L80*L$8)+(N80*N$8)+(P80*P$8)+(R80*R$8)</f>
        <v>4128.9886473903607</v>
      </c>
      <c r="C80" s="38"/>
      <c r="D80" s="68">
        <f>'[44]M&amp;Q'!$AZ$75</f>
        <v>487.05336857959389</v>
      </c>
      <c r="E80" s="112"/>
      <c r="F80" s="68">
        <f>'[39]MFG-EMP'!$BI$78</f>
        <v>3535.8337556139027</v>
      </c>
      <c r="G80" s="68"/>
      <c r="H80" s="68">
        <f>[45]EGW!$Q$72</f>
        <v>5248.2387153029949</v>
      </c>
      <c r="I80" s="68"/>
      <c r="J80" s="68">
        <f>'[46]Trade&amp;TCS'!$R$81</f>
        <v>2662.525627987869</v>
      </c>
      <c r="K80" s="68"/>
      <c r="L80" s="113">
        <f>'[46]Trade&amp;TCS'!$S$81</f>
        <v>4512.5162527705324</v>
      </c>
      <c r="M80" s="68"/>
      <c r="N80" s="68">
        <f>'[47]FIN &amp; RE'!$P$194</f>
        <v>4242.3945549084538</v>
      </c>
      <c r="O80" s="68"/>
      <c r="P80" s="68">
        <f>'[47]FIN &amp; RE'!$U$194</f>
        <v>734.04847840712955</v>
      </c>
      <c r="Q80" s="68"/>
      <c r="R80" s="75">
        <f>[48]SERVICES!$S$79</f>
        <v>7588.7961557965555</v>
      </c>
      <c r="S80" s="42"/>
      <c r="T80" s="56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22"/>
      <c r="AK80" s="70"/>
    </row>
    <row r="81" spans="1:37" ht="15" customHeight="1" x14ac:dyDescent="0.2">
      <c r="A81" s="95" t="s">
        <v>16</v>
      </c>
      <c r="B81" s="60">
        <f>(D81*D$8)+(F81*F$8)+(H81*H$8)+(J81*J$8)+(L81*L$8)+(N81*N$8)+(P81*P$8)+(R81*R$8)</f>
        <v>3715.1274614015933</v>
      </c>
      <c r="C81" s="134"/>
      <c r="D81" s="68">
        <f>'[49]M&amp;Q'!$AZ$76</f>
        <v>1110.7191860154696</v>
      </c>
      <c r="E81" s="112"/>
      <c r="F81" s="68">
        <f>'[50]MFG-EMP'!BI79</f>
        <v>2563.8557140038306</v>
      </c>
      <c r="G81" s="68"/>
      <c r="H81" s="68">
        <f>[51]EGW!$Q$73</f>
        <v>6553.8515667626971</v>
      </c>
      <c r="I81" s="68"/>
      <c r="J81" s="68">
        <f>'[52]Trade&amp;TCS'!$R$82</f>
        <v>2644.5365235336703</v>
      </c>
      <c r="K81" s="68"/>
      <c r="L81" s="113">
        <f>'[52]Trade&amp;TCS'!$S$82</f>
        <v>4414.0636599739282</v>
      </c>
      <c r="M81" s="68"/>
      <c r="N81" s="68">
        <f>'[53]FIN &amp; RE'!$P$195</f>
        <v>4077.8340702783016</v>
      </c>
      <c r="O81" s="68"/>
      <c r="P81" s="68">
        <f>'[53]FIN &amp; RE'!$U$195</f>
        <v>808.72145690391187</v>
      </c>
      <c r="Q81" s="68"/>
      <c r="R81" s="75">
        <f>[54]SERVICES!$S$80</f>
        <v>7655.1750685611378</v>
      </c>
      <c r="S81" s="42"/>
      <c r="T81" s="56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22"/>
      <c r="AK81" s="70"/>
    </row>
    <row r="82" spans="1:37" ht="15" customHeight="1" thickBot="1" x14ac:dyDescent="0.25">
      <c r="A82" s="95" t="s">
        <v>17</v>
      </c>
      <c r="B82" s="60">
        <f>(D82*D$8)+(F82*F$8)+(H82*H$8)+(J82*J$8)+(L82*L$8)+(N82*N$8)+(P82*P$8)+(R82*R$8)</f>
        <v>3484.7104806097341</v>
      </c>
      <c r="C82" s="38"/>
      <c r="D82" s="68">
        <f>'[55]M&amp;Q'!$AZ$77</f>
        <v>538.2388704281276</v>
      </c>
      <c r="E82" s="112"/>
      <c r="F82" s="68">
        <f>'[50]MFG-EMP'!BI80</f>
        <v>2010.3170691705793</v>
      </c>
      <c r="G82" s="68"/>
      <c r="H82" s="68">
        <f>[56]EGW!$Q$74</f>
        <v>5204.8269610624584</v>
      </c>
      <c r="I82" s="68"/>
      <c r="J82" s="68">
        <f>'[57]Trade&amp;TCS'!$R$83</f>
        <v>2849.5602404593947</v>
      </c>
      <c r="K82" s="68"/>
      <c r="L82" s="113">
        <f>'[57]Trade&amp;TCS'!$S$83</f>
        <v>4572.8244174463089</v>
      </c>
      <c r="M82" s="68"/>
      <c r="N82" s="68">
        <f>'[58]FIN &amp; RE'!$S$194</f>
        <v>4863.7937213211426</v>
      </c>
      <c r="O82" s="68"/>
      <c r="P82" s="68">
        <f>'[58]FIN &amp; RE'!$X$194</f>
        <v>840.61931745296022</v>
      </c>
      <c r="Q82" s="68"/>
      <c r="R82" s="75">
        <f>[59]SERVICES!$S$81</f>
        <v>8056.1178365239857</v>
      </c>
      <c r="S82" s="42"/>
      <c r="T82" s="56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22"/>
      <c r="AK82" s="70"/>
    </row>
    <row r="83" spans="1:37" ht="18.75" customHeight="1" x14ac:dyDescent="0.2">
      <c r="A83" s="89">
        <v>2011</v>
      </c>
      <c r="B83" s="119"/>
      <c r="C83" s="119"/>
      <c r="D83" s="120"/>
      <c r="E83" s="121"/>
      <c r="F83" s="120"/>
      <c r="G83" s="120"/>
      <c r="H83" s="120"/>
      <c r="I83" s="120"/>
      <c r="J83" s="120"/>
      <c r="K83" s="120"/>
      <c r="L83" s="122"/>
      <c r="M83" s="120"/>
      <c r="N83" s="120"/>
      <c r="O83" s="120"/>
      <c r="P83" s="120"/>
      <c r="Q83" s="120"/>
      <c r="R83" s="123"/>
      <c r="S83" s="42"/>
      <c r="T83" s="56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22"/>
      <c r="AK83" s="70"/>
    </row>
    <row r="84" spans="1:37" ht="12.75" customHeight="1" x14ac:dyDescent="0.2">
      <c r="A84" s="95" t="s">
        <v>14</v>
      </c>
      <c r="B84" s="60">
        <f>(D84*D$8)+(F84*F$8)+(H84*H$8)+(J84*J$8)+(L84*L$8)+(N84*N$8)+(P84*P$8)+(R84*R$8)</f>
        <v>3422.1055011792587</v>
      </c>
      <c r="C84" s="38"/>
      <c r="D84" s="68">
        <f>'[60]M&amp;Q'!$AZ$79</f>
        <v>454.50887702470959</v>
      </c>
      <c r="E84" s="112"/>
      <c r="F84" s="68">
        <f>'[61]MFG-EMP'!$BI$83</f>
        <v>1955.4635227752669</v>
      </c>
      <c r="G84" s="68"/>
      <c r="H84" s="68">
        <f>[62]EGW!$Q$76</f>
        <v>5322.023213090406</v>
      </c>
      <c r="I84" s="68"/>
      <c r="J84" s="68">
        <f>'[63]Trade&amp;TCS'!$R$85</f>
        <v>2763.4687593079184</v>
      </c>
      <c r="K84" s="68"/>
      <c r="L84" s="113">
        <f>'[63]Trade&amp;TCS'!$S$85</f>
        <v>4456.2328659751056</v>
      </c>
      <c r="M84" s="68"/>
      <c r="N84" s="68">
        <f>'[64]FIN &amp; RE'!$S$196</f>
        <v>4321.8337466466728</v>
      </c>
      <c r="O84" s="68"/>
      <c r="P84" s="68">
        <f>'[64]FIN &amp; RE'!$X$196</f>
        <v>824.36739061158471</v>
      </c>
      <c r="Q84" s="68"/>
      <c r="R84" s="75">
        <f>[65]SERVICES!$S$84</f>
        <v>7996.9024595075734</v>
      </c>
      <c r="S84" s="42"/>
      <c r="T84" s="5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22"/>
      <c r="AK84" s="70"/>
    </row>
    <row r="85" spans="1:37" ht="12.75" customHeight="1" x14ac:dyDescent="0.2">
      <c r="A85" s="95" t="s">
        <v>15</v>
      </c>
      <c r="B85" s="60">
        <f>(D85*D$8)+(F85*F$8)+(H85*H$8)+(J85*J$8)+(L85*L$8)+(N85*N$8)+(P85*P$8)+(R85*R$8)</f>
        <v>4259.3282231622798</v>
      </c>
      <c r="C85" s="38"/>
      <c r="D85" s="68">
        <f>'[66]M&amp;Q'!$AZ$80</f>
        <v>479.06736794690261</v>
      </c>
      <c r="E85" s="112"/>
      <c r="F85" s="68">
        <f>'[67]MFG-EMP'!$BI$84</f>
        <v>3512.4121720380476</v>
      </c>
      <c r="G85" s="68"/>
      <c r="H85" s="68">
        <f>[68]EGW!$Q$77</f>
        <v>5643.4381786896138</v>
      </c>
      <c r="I85" s="68"/>
      <c r="J85" s="68">
        <f>'[69]Trade&amp;TCS'!$R$86</f>
        <v>2769.4256233054962</v>
      </c>
      <c r="K85" s="68"/>
      <c r="L85" s="113">
        <f>'[69]Trade&amp;TCS'!$S$86</f>
        <v>4646.0705881454942</v>
      </c>
      <c r="M85" s="68"/>
      <c r="N85" s="68">
        <f>'[70]FIN &amp; RE'!$S$197</f>
        <v>4463.335444365076</v>
      </c>
      <c r="O85" s="68"/>
      <c r="P85" s="68">
        <f>'[70]FIN &amp; RE'!$X$197</f>
        <v>914.62370565617721</v>
      </c>
      <c r="Q85" s="68"/>
      <c r="R85" s="75">
        <f>[71]SERVICES!$S$85</f>
        <v>8192.9413734315367</v>
      </c>
      <c r="S85" s="42"/>
      <c r="T85" s="5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22"/>
      <c r="AK85" s="70"/>
    </row>
    <row r="86" spans="1:37" ht="12.75" hidden="1" customHeight="1" x14ac:dyDescent="0.2">
      <c r="A86" s="95" t="s">
        <v>16</v>
      </c>
      <c r="B86" s="60">
        <f>(D86*D$8)+(F86*F$8)+(H86*H$8)+(J86*J$8)+(L86*L$8)+(N86*N$8)+(P86*P$8)+(R86*R$8)</f>
        <v>0</v>
      </c>
      <c r="C86" s="134"/>
      <c r="D86" s="68"/>
      <c r="E86" s="112"/>
      <c r="F86" s="68"/>
      <c r="G86" s="68"/>
      <c r="H86" s="68"/>
      <c r="I86" s="68"/>
      <c r="J86" s="68"/>
      <c r="K86" s="68"/>
      <c r="L86" s="113"/>
      <c r="M86" s="68"/>
      <c r="N86" s="68"/>
      <c r="O86" s="68"/>
      <c r="P86" s="68"/>
      <c r="Q86" s="68"/>
      <c r="R86" s="75"/>
      <c r="S86" s="42"/>
      <c r="T86" s="5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22"/>
      <c r="AK86" s="70"/>
    </row>
    <row r="87" spans="1:37" ht="12.75" hidden="1" customHeight="1" x14ac:dyDescent="0.2">
      <c r="A87" s="95" t="s">
        <v>17</v>
      </c>
      <c r="B87" s="60">
        <f>(D87*D$8)+(F87*F$8)+(H87*H$8)+(J87*J$8)+(L87*L$8)+(N87*N$8)+(P87*P$8)+(R87*R$8)</f>
        <v>0</v>
      </c>
      <c r="C87" s="38"/>
      <c r="D87" s="68"/>
      <c r="E87" s="112"/>
      <c r="F87" s="68"/>
      <c r="G87" s="68"/>
      <c r="H87" s="68"/>
      <c r="I87" s="68"/>
      <c r="J87" s="68"/>
      <c r="K87" s="68"/>
      <c r="L87" s="113"/>
      <c r="M87" s="68"/>
      <c r="N87" s="68"/>
      <c r="O87" s="68"/>
      <c r="P87" s="68"/>
      <c r="Q87" s="68"/>
      <c r="R87" s="75"/>
      <c r="S87" s="42"/>
      <c r="T87" s="56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22"/>
      <c r="AK87" s="70"/>
    </row>
    <row r="88" spans="1:37" ht="11.25" customHeight="1" thickBot="1" x14ac:dyDescent="0.25">
      <c r="A88" s="128"/>
      <c r="B88" s="129"/>
      <c r="C88" s="129"/>
      <c r="D88" s="130"/>
      <c r="E88" s="131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2"/>
      <c r="S88" s="133"/>
      <c r="T88" s="56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7" ht="12.75" x14ac:dyDescent="0.2">
      <c r="A89" s="135"/>
      <c r="B89" s="135"/>
      <c r="C89" s="135"/>
      <c r="D89" s="21"/>
      <c r="E89" s="136"/>
      <c r="F89" s="21"/>
      <c r="G89" s="42"/>
      <c r="H89" s="21"/>
      <c r="I89" s="42"/>
      <c r="J89" s="21"/>
      <c r="K89" s="42"/>
      <c r="L89" s="21"/>
      <c r="M89" s="42"/>
      <c r="N89" s="21"/>
      <c r="O89" s="42"/>
      <c r="P89" s="21"/>
      <c r="Q89" s="42"/>
      <c r="R89" s="21"/>
      <c r="S89" s="133"/>
      <c r="T89" s="56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1:37" x14ac:dyDescent="0.2">
      <c r="A90" s="135"/>
      <c r="B90" s="135"/>
      <c r="C90" s="135"/>
      <c r="D90" s="133"/>
      <c r="E90" s="137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5"/>
      <c r="S90" s="135"/>
      <c r="T90" s="56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x14ac:dyDescent="0.2">
      <c r="A91" s="135"/>
      <c r="B91" s="135"/>
      <c r="C91" s="135"/>
      <c r="D91" s="133"/>
      <c r="E91" s="137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5"/>
      <c r="Q91" s="135"/>
      <c r="R91" s="133"/>
      <c r="S91" s="133"/>
      <c r="T91" s="56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x14ac:dyDescent="0.2">
      <c r="A92" s="135"/>
      <c r="B92" s="135"/>
      <c r="C92" s="135"/>
      <c r="D92" s="133"/>
      <c r="E92" s="137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7" x14ac:dyDescent="0.2">
      <c r="A93" s="135"/>
      <c r="B93" s="135"/>
      <c r="C93" s="135"/>
      <c r="D93" s="133"/>
      <c r="E93" s="137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56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1:37" x14ac:dyDescent="0.2">
      <c r="A94" s="135"/>
      <c r="B94" s="135"/>
      <c r="C94" s="135"/>
      <c r="D94" s="133"/>
      <c r="E94" s="137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56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</row>
    <row r="95" spans="1:37" x14ac:dyDescent="0.2">
      <c r="A95" s="135"/>
      <c r="B95" s="135"/>
      <c r="C95" s="135"/>
      <c r="D95" s="133"/>
      <c r="E95" s="137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56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</row>
    <row r="96" spans="1:37" x14ac:dyDescent="0.2">
      <c r="A96" s="135"/>
      <c r="B96" s="135"/>
      <c r="C96" s="135"/>
      <c r="D96" s="133"/>
      <c r="E96" s="137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5"/>
      <c r="S96" s="135"/>
      <c r="T96" s="56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spans="1:37" x14ac:dyDescent="0.2">
      <c r="A97" s="138"/>
      <c r="B97" s="138"/>
      <c r="C97" s="138"/>
      <c r="D97" s="139"/>
      <c r="E97" s="137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8"/>
      <c r="Q97" s="138"/>
      <c r="R97" s="139"/>
      <c r="S97" s="139"/>
      <c r="T97" s="56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</row>
    <row r="98" spans="1:37" x14ac:dyDescent="0.2">
      <c r="A98" s="138"/>
      <c r="B98" s="138"/>
      <c r="C98" s="138"/>
      <c r="D98" s="139"/>
      <c r="E98" s="137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  <row r="99" spans="1:37" x14ac:dyDescent="0.2">
      <c r="A99" s="138"/>
      <c r="B99" s="138"/>
      <c r="C99" s="138"/>
      <c r="D99" s="139"/>
      <c r="E99" s="137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56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</row>
    <row r="100" spans="1:37" x14ac:dyDescent="0.2">
      <c r="A100" s="138"/>
      <c r="B100" s="138"/>
      <c r="C100" s="138"/>
      <c r="D100" s="139"/>
      <c r="E100" s="137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56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</row>
    <row r="101" spans="1:37" x14ac:dyDescent="0.2">
      <c r="A101" s="138"/>
      <c r="B101" s="138"/>
      <c r="C101" s="138"/>
      <c r="D101" s="139"/>
      <c r="E101" s="137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56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</row>
    <row r="102" spans="1:37" x14ac:dyDescent="0.2">
      <c r="A102" s="138"/>
      <c r="B102" s="138"/>
      <c r="C102" s="138"/>
      <c r="D102" s="139"/>
      <c r="E102" s="137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8"/>
      <c r="S102" s="138"/>
      <c r="T102" s="56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</row>
    <row r="103" spans="1:37" x14ac:dyDescent="0.2">
      <c r="A103" s="138"/>
      <c r="B103" s="138"/>
      <c r="C103" s="138"/>
      <c r="D103" s="139"/>
      <c r="E103" s="137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8"/>
      <c r="Q103" s="138"/>
      <c r="R103" s="139"/>
      <c r="S103" s="139"/>
      <c r="T103" s="56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</row>
    <row r="104" spans="1:37" x14ac:dyDescent="0.2">
      <c r="A104" s="138"/>
      <c r="B104" s="138"/>
      <c r="C104" s="138"/>
      <c r="D104" s="139"/>
      <c r="E104" s="137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</row>
    <row r="105" spans="1:37" x14ac:dyDescent="0.2">
      <c r="A105" s="138"/>
      <c r="B105" s="138"/>
      <c r="C105" s="138"/>
      <c r="D105" s="139"/>
      <c r="E105" s="137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56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</row>
    <row r="106" spans="1:37" x14ac:dyDescent="0.2">
      <c r="A106" s="138"/>
      <c r="B106" s="138"/>
      <c r="C106" s="138"/>
      <c r="D106" s="139"/>
      <c r="E106" s="137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56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</row>
    <row r="107" spans="1:37" x14ac:dyDescent="0.2">
      <c r="A107" s="138"/>
      <c r="B107" s="138"/>
      <c r="C107" s="138"/>
      <c r="D107" s="139"/>
      <c r="E107" s="137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56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</row>
    <row r="108" spans="1:37" x14ac:dyDescent="0.2">
      <c r="A108" s="138"/>
      <c r="B108" s="138"/>
      <c r="C108" s="138"/>
      <c r="D108" s="139"/>
      <c r="E108" s="137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8"/>
      <c r="S108" s="138"/>
      <c r="T108" s="56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</row>
    <row r="109" spans="1:37" x14ac:dyDescent="0.2">
      <c r="A109" s="138"/>
      <c r="B109" s="138"/>
      <c r="C109" s="138"/>
      <c r="D109" s="139"/>
      <c r="E109" s="137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8"/>
      <c r="Q109" s="138"/>
      <c r="R109" s="139"/>
      <c r="S109" s="139"/>
      <c r="T109" s="56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</row>
    <row r="110" spans="1:37" x14ac:dyDescent="0.2">
      <c r="A110" s="138"/>
      <c r="B110" s="138"/>
      <c r="C110" s="138"/>
      <c r="D110" s="139"/>
      <c r="E110" s="137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</row>
    <row r="111" spans="1:37" x14ac:dyDescent="0.2">
      <c r="A111" s="138"/>
      <c r="B111" s="138"/>
      <c r="C111" s="138"/>
      <c r="D111" s="139"/>
      <c r="E111" s="137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56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</row>
    <row r="112" spans="1:37" x14ac:dyDescent="0.2">
      <c r="A112" s="138"/>
      <c r="B112" s="138"/>
      <c r="C112" s="138"/>
      <c r="D112" s="139"/>
      <c r="E112" s="137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56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</row>
    <row r="113" spans="1:37" x14ac:dyDescent="0.2">
      <c r="A113" s="138"/>
      <c r="B113" s="138"/>
      <c r="C113" s="138"/>
      <c r="D113" s="139"/>
      <c r="E113" s="137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56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</row>
    <row r="114" spans="1:37" x14ac:dyDescent="0.2">
      <c r="A114" s="138"/>
      <c r="B114" s="138"/>
      <c r="C114" s="138"/>
      <c r="D114" s="139"/>
      <c r="E114" s="137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8"/>
      <c r="S114" s="138"/>
      <c r="T114" s="56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</row>
    <row r="115" spans="1:37" x14ac:dyDescent="0.2">
      <c r="A115" s="138"/>
      <c r="B115" s="138"/>
      <c r="C115" s="138"/>
      <c r="D115" s="139"/>
      <c r="E115" s="137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8"/>
      <c r="Q115" s="138"/>
      <c r="R115" s="139"/>
      <c r="S115" s="139"/>
      <c r="T115" s="56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</row>
    <row r="116" spans="1:37" x14ac:dyDescent="0.2">
      <c r="A116" s="138"/>
      <c r="B116" s="138"/>
      <c r="C116" s="138"/>
      <c r="D116" s="139"/>
      <c r="E116" s="137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</row>
    <row r="117" spans="1:37" x14ac:dyDescent="0.2">
      <c r="A117" s="138"/>
      <c r="B117" s="138"/>
      <c r="C117" s="138"/>
      <c r="D117" s="139"/>
      <c r="E117" s="137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56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</row>
    <row r="118" spans="1:37" x14ac:dyDescent="0.2">
      <c r="A118" s="138"/>
      <c r="B118" s="138"/>
      <c r="C118" s="138"/>
      <c r="D118" s="139"/>
      <c r="E118" s="137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56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1:37" x14ac:dyDescent="0.2">
      <c r="A119" s="138"/>
      <c r="B119" s="138"/>
      <c r="C119" s="138"/>
      <c r="D119" s="139"/>
      <c r="E119" s="137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56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</row>
    <row r="120" spans="1:37" x14ac:dyDescent="0.2">
      <c r="A120" s="138"/>
      <c r="B120" s="138"/>
      <c r="C120" s="138"/>
      <c r="D120" s="139"/>
      <c r="E120" s="137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8"/>
      <c r="S120" s="138"/>
      <c r="T120" s="56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</row>
    <row r="121" spans="1:37" x14ac:dyDescent="0.2">
      <c r="A121" s="138"/>
      <c r="B121" s="138"/>
      <c r="C121" s="138"/>
      <c r="D121" s="139"/>
      <c r="E121" s="137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8"/>
      <c r="Q121" s="138"/>
      <c r="R121" s="139"/>
      <c r="S121" s="139"/>
      <c r="T121" s="56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</row>
    <row r="122" spans="1:37" x14ac:dyDescent="0.2">
      <c r="A122" s="138"/>
      <c r="B122" s="138"/>
      <c r="C122" s="138"/>
      <c r="D122" s="139"/>
      <c r="E122" s="137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</row>
    <row r="123" spans="1:37" x14ac:dyDescent="0.2">
      <c r="A123" s="138"/>
      <c r="B123" s="138"/>
      <c r="C123" s="138"/>
      <c r="D123" s="139"/>
      <c r="E123" s="137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56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</row>
    <row r="124" spans="1:37" x14ac:dyDescent="0.2">
      <c r="A124" s="138"/>
      <c r="B124" s="138"/>
      <c r="C124" s="138"/>
      <c r="D124" s="139"/>
      <c r="E124" s="137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56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</row>
    <row r="125" spans="1:37" x14ac:dyDescent="0.2">
      <c r="A125" s="138"/>
      <c r="B125" s="138"/>
      <c r="C125" s="138"/>
      <c r="D125" s="139"/>
      <c r="E125" s="137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56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</row>
    <row r="126" spans="1:37" x14ac:dyDescent="0.2">
      <c r="A126" s="140"/>
      <c r="B126" s="140"/>
      <c r="C126" s="140"/>
      <c r="D126" s="141"/>
      <c r="E126" s="142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0"/>
      <c r="S126" s="140"/>
      <c r="T126" s="143"/>
    </row>
    <row r="127" spans="1:37" x14ac:dyDescent="0.2">
      <c r="A127" s="140"/>
      <c r="B127" s="140"/>
      <c r="C127" s="140"/>
      <c r="D127" s="141"/>
      <c r="E127" s="142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0"/>
      <c r="Q127" s="140"/>
      <c r="R127" s="141"/>
      <c r="S127" s="141"/>
      <c r="T127" s="143"/>
    </row>
    <row r="128" spans="1:37" x14ac:dyDescent="0.2">
      <c r="A128" s="140"/>
      <c r="B128" s="140"/>
      <c r="C128" s="140"/>
      <c r="D128" s="141"/>
      <c r="E128" s="142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1:20" x14ac:dyDescent="0.2">
      <c r="A129" s="140"/>
      <c r="B129" s="140"/>
      <c r="C129" s="140"/>
      <c r="D129" s="141"/>
      <c r="E129" s="142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3"/>
    </row>
    <row r="130" spans="1:20" x14ac:dyDescent="0.2">
      <c r="A130" s="140"/>
      <c r="B130" s="140"/>
      <c r="C130" s="140"/>
      <c r="D130" s="141"/>
      <c r="E130" s="142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3"/>
    </row>
    <row r="131" spans="1:20" x14ac:dyDescent="0.2">
      <c r="A131" s="140"/>
      <c r="B131" s="140"/>
      <c r="C131" s="140"/>
      <c r="D131" s="141"/>
      <c r="E131" s="142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3"/>
    </row>
    <row r="132" spans="1:20" x14ac:dyDescent="0.2">
      <c r="A132" s="140"/>
      <c r="B132" s="140"/>
      <c r="C132" s="140"/>
      <c r="D132" s="141"/>
      <c r="E132" s="142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0"/>
      <c r="S132" s="140"/>
      <c r="T132" s="143"/>
    </row>
    <row r="133" spans="1:20" x14ac:dyDescent="0.2">
      <c r="A133" s="140"/>
      <c r="B133" s="140"/>
      <c r="C133" s="140"/>
      <c r="D133" s="141"/>
      <c r="E133" s="142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0"/>
      <c r="Q133" s="140"/>
      <c r="R133" s="141"/>
      <c r="S133" s="141"/>
      <c r="T133" s="143"/>
    </row>
    <row r="134" spans="1:20" x14ac:dyDescent="0.2">
      <c r="A134" s="140"/>
      <c r="B134" s="140"/>
      <c r="C134" s="140"/>
      <c r="D134" s="141"/>
      <c r="E134" s="142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1:20" x14ac:dyDescent="0.2">
      <c r="A135" s="140"/>
      <c r="B135" s="140"/>
      <c r="C135" s="140"/>
      <c r="D135" s="141"/>
      <c r="E135" s="142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3"/>
    </row>
    <row r="136" spans="1:20" x14ac:dyDescent="0.2">
      <c r="A136" s="140"/>
      <c r="B136" s="140"/>
      <c r="C136" s="140"/>
      <c r="D136" s="141"/>
      <c r="E136" s="142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3"/>
    </row>
    <row r="137" spans="1:20" x14ac:dyDescent="0.2">
      <c r="A137" s="140"/>
      <c r="B137" s="140"/>
      <c r="C137" s="140"/>
      <c r="D137" s="141"/>
      <c r="E137" s="142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3"/>
    </row>
    <row r="138" spans="1:20" x14ac:dyDescent="0.2">
      <c r="A138" s="140"/>
      <c r="B138" s="140"/>
      <c r="C138" s="140"/>
      <c r="D138" s="141"/>
      <c r="E138" s="142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0"/>
      <c r="S138" s="140"/>
      <c r="T138" s="143"/>
    </row>
    <row r="139" spans="1:20" x14ac:dyDescent="0.2">
      <c r="A139" s="140"/>
      <c r="B139" s="140"/>
      <c r="C139" s="140"/>
      <c r="D139" s="141"/>
      <c r="E139" s="142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0"/>
      <c r="Q139" s="140"/>
      <c r="R139" s="141"/>
      <c r="S139" s="141"/>
      <c r="T139" s="143"/>
    </row>
    <row r="140" spans="1:20" x14ac:dyDescent="0.2">
      <c r="A140" s="140"/>
      <c r="B140" s="140"/>
      <c r="C140" s="140"/>
      <c r="D140" s="141"/>
      <c r="E140" s="142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1:20" x14ac:dyDescent="0.2">
      <c r="A141" s="140"/>
      <c r="B141" s="140"/>
      <c r="C141" s="140"/>
      <c r="D141" s="141"/>
      <c r="E141" s="142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3"/>
    </row>
    <row r="142" spans="1:20" x14ac:dyDescent="0.2">
      <c r="A142" s="140"/>
      <c r="B142" s="140"/>
      <c r="C142" s="140"/>
      <c r="D142" s="141"/>
      <c r="E142" s="142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3"/>
    </row>
    <row r="143" spans="1:20" x14ac:dyDescent="0.2">
      <c r="A143" s="140"/>
      <c r="B143" s="141"/>
      <c r="C143" s="141"/>
      <c r="D143" s="141"/>
      <c r="E143" s="142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3"/>
    </row>
    <row r="144" spans="1:20" x14ac:dyDescent="0.2">
      <c r="A144" s="140"/>
      <c r="B144" s="141"/>
      <c r="C144" s="141"/>
      <c r="D144" s="141"/>
      <c r="E144" s="142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0"/>
      <c r="S144" s="140"/>
      <c r="T144" s="143"/>
    </row>
    <row r="145" spans="1:20" x14ac:dyDescent="0.2">
      <c r="A145" s="140"/>
      <c r="B145" s="140"/>
      <c r="C145" s="140"/>
      <c r="D145" s="141"/>
      <c r="E145" s="142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0"/>
      <c r="Q145" s="140"/>
      <c r="R145" s="141"/>
      <c r="S145" s="141"/>
      <c r="T145" s="143"/>
    </row>
    <row r="146" spans="1:20" x14ac:dyDescent="0.2">
      <c r="A146" s="140"/>
      <c r="B146" s="140"/>
      <c r="C146" s="140"/>
      <c r="D146" s="141"/>
      <c r="E146" s="142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1:20" x14ac:dyDescent="0.2">
      <c r="A147" s="140"/>
      <c r="B147" s="140"/>
      <c r="C147" s="140"/>
      <c r="D147" s="141"/>
      <c r="E147" s="142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3"/>
    </row>
    <row r="148" spans="1:20" x14ac:dyDescent="0.2">
      <c r="A148" s="140"/>
      <c r="B148" s="140"/>
      <c r="C148" s="140"/>
      <c r="D148" s="141"/>
      <c r="E148" s="142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3"/>
    </row>
    <row r="149" spans="1:20" x14ac:dyDescent="0.2">
      <c r="A149" s="140"/>
      <c r="B149" s="141"/>
      <c r="C149" s="141"/>
      <c r="D149" s="141"/>
      <c r="E149" s="142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3"/>
    </row>
    <row r="150" spans="1:20" x14ac:dyDescent="0.2">
      <c r="A150" s="141"/>
      <c r="B150" s="141"/>
      <c r="C150" s="141"/>
      <c r="D150" s="141"/>
      <c r="E150" s="142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0"/>
      <c r="S150" s="140"/>
      <c r="T150" s="143"/>
    </row>
    <row r="151" spans="1:20" x14ac:dyDescent="0.2">
      <c r="A151" s="141"/>
      <c r="B151" s="140"/>
      <c r="C151" s="140"/>
      <c r="D151" s="141"/>
      <c r="E151" s="142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0"/>
      <c r="Q151" s="140"/>
      <c r="R151" s="141"/>
      <c r="S151" s="141"/>
      <c r="T151" s="143"/>
    </row>
    <row r="152" spans="1:20" x14ac:dyDescent="0.2">
      <c r="A152" s="140"/>
      <c r="B152" s="140"/>
      <c r="C152" s="140"/>
      <c r="D152" s="141"/>
      <c r="E152" s="142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1:20" x14ac:dyDescent="0.2">
      <c r="A153" s="140"/>
      <c r="B153" s="140"/>
      <c r="C153" s="140"/>
      <c r="D153" s="141"/>
      <c r="E153" s="142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3"/>
    </row>
    <row r="154" spans="1:20" x14ac:dyDescent="0.2">
      <c r="A154" s="140"/>
      <c r="B154" s="140"/>
      <c r="C154" s="140"/>
      <c r="D154" s="141"/>
      <c r="E154" s="142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3"/>
    </row>
    <row r="155" spans="1:20" x14ac:dyDescent="0.2">
      <c r="A155" s="140"/>
      <c r="B155" s="141"/>
      <c r="C155" s="141"/>
      <c r="D155" s="141"/>
      <c r="E155" s="142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3"/>
    </row>
    <row r="156" spans="1:20" x14ac:dyDescent="0.2">
      <c r="A156" s="141"/>
      <c r="B156" s="141"/>
      <c r="C156" s="141"/>
      <c r="D156" s="141"/>
      <c r="E156" s="142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0"/>
      <c r="S156" s="140"/>
      <c r="T156" s="143"/>
    </row>
    <row r="157" spans="1:20" x14ac:dyDescent="0.2">
      <c r="A157" s="141"/>
      <c r="B157" s="140"/>
      <c r="C157" s="140"/>
      <c r="D157" s="141"/>
      <c r="E157" s="142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0"/>
      <c r="Q157" s="140"/>
      <c r="R157" s="141"/>
      <c r="S157" s="141"/>
      <c r="T157" s="143"/>
    </row>
    <row r="158" spans="1:20" x14ac:dyDescent="0.2">
      <c r="A158" s="140"/>
      <c r="B158" s="140"/>
      <c r="C158" s="140"/>
      <c r="D158" s="141"/>
      <c r="E158" s="142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1:20" x14ac:dyDescent="0.2">
      <c r="A159" s="140"/>
      <c r="B159" s="140"/>
      <c r="C159" s="140"/>
      <c r="D159" s="141"/>
      <c r="E159" s="142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3"/>
    </row>
    <row r="160" spans="1:20" x14ac:dyDescent="0.2">
      <c r="D160" s="143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x14ac:dyDescent="0.2">
      <c r="B161" s="143"/>
      <c r="C161" s="143"/>
      <c r="D161" s="143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x14ac:dyDescent="0.2">
      <c r="A162" s="143"/>
      <c r="B162" s="143"/>
      <c r="C162" s="143"/>
      <c r="D162" s="143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T162" s="143"/>
    </row>
    <row r="163" spans="1:20" x14ac:dyDescent="0.2">
      <c r="A163" s="143"/>
      <c r="D163" s="143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R163" s="143"/>
      <c r="S163" s="143"/>
      <c r="T163" s="143"/>
    </row>
    <row r="164" spans="1:20" x14ac:dyDescent="0.2">
      <c r="D164" s="143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</row>
    <row r="165" spans="1:20" x14ac:dyDescent="0.2">
      <c r="D165" s="143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x14ac:dyDescent="0.2">
      <c r="D166" s="143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x14ac:dyDescent="0.2">
      <c r="B167" s="143"/>
      <c r="C167" s="143"/>
      <c r="D167" s="143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x14ac:dyDescent="0.2">
      <c r="A168" s="143"/>
      <c r="B168" s="143"/>
      <c r="C168" s="143"/>
      <c r="D168" s="143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T168" s="143"/>
    </row>
    <row r="169" spans="1:20" x14ac:dyDescent="0.2">
      <c r="A169" s="143"/>
      <c r="D169" s="143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T169" s="143"/>
    </row>
    <row r="172" spans="1:20" x14ac:dyDescent="0.2">
      <c r="B172" s="143"/>
      <c r="C172" s="143"/>
      <c r="H172" s="143"/>
      <c r="I172" s="143"/>
      <c r="J172" s="143"/>
      <c r="K172" s="143"/>
      <c r="L172" s="143"/>
      <c r="M172" s="143"/>
      <c r="N172" s="143"/>
      <c r="O172" s="143"/>
    </row>
    <row r="173" spans="1:20" x14ac:dyDescent="0.2">
      <c r="B173" s="143"/>
      <c r="C173" s="143"/>
      <c r="H173" s="143"/>
      <c r="I173" s="143"/>
      <c r="J173" s="143"/>
      <c r="K173" s="143"/>
      <c r="L173" s="143"/>
      <c r="M173" s="143"/>
      <c r="N173" s="143"/>
      <c r="O173" s="143"/>
    </row>
  </sheetData>
  <mergeCells count="10">
    <mergeCell ref="L6:M7"/>
    <mergeCell ref="N6:O7"/>
    <mergeCell ref="P6:Q7"/>
    <mergeCell ref="R6:R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4" right="0.4" top="0.5" bottom="0.5" header="0.2" footer="0.4"/>
  <pageSetup paperSize="9" scale="110" firstPageNumber="2" orientation="landscape" useFirstPageNumber="1" horizontalDpi="300" verticalDpi="300" r:id="rId1"/>
  <headerFooter alignWithMargins="0">
    <oddHeader xml:space="preserve">&amp;L&amp;"Arial,Regular"&amp;7 </oddHeader>
    <oddFooter>&amp;L&amp;"Arial,Regular"&amp;6QUARTERLY ECONOMIC INDICES
&amp;C&amp;"Arial,Regular"&amp;9 4&amp;R&amp;"Arial,Regular"&amp;6ECONOMIC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COMP</vt:lpstr>
      <vt:lpstr>COMP!Print_Area</vt:lpstr>
      <vt:lpstr>COMP!Print_Titles</vt:lpstr>
      <vt:lpstr>COMP!Print_Titles_MI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2016-09-27T06:23:23Z</dcterms:created>
  <dcterms:modified xsi:type="dcterms:W3CDTF">2016-09-27T06:23:26Z</dcterms:modified>
</cp:coreProperties>
</file>