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psnasrvr\QEI\2017\QEI Q1 2017\For uploading\excel\"/>
    </mc:Choice>
  </mc:AlternateContent>
  <bookViews>
    <workbookView xWindow="0" yWindow="0" windowWidth="22560" windowHeight="11355"/>
  </bookViews>
  <sheets>
    <sheet name="GROSSREV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</externalReferences>
  <definedNames>
    <definedName name="\c">#REF!</definedName>
    <definedName name="\d">#REF!</definedName>
    <definedName name="\f">#REF!</definedName>
    <definedName name="\i">#REF!</definedName>
    <definedName name="\r">#REF!</definedName>
    <definedName name="\s">#REF!</definedName>
    <definedName name="COMP">#REF!</definedName>
    <definedName name="EMP">#REF!</definedName>
    <definedName name="GROSSREV">#REF!</definedName>
    <definedName name="KUHA">#REF!</definedName>
    <definedName name="LUZ">#REF!</definedName>
    <definedName name="_xlnm.Print_Area" localSheetId="0">GROSSREV!$A$1:$O$118</definedName>
    <definedName name="_xlnm.Print_Area">#REF!</definedName>
    <definedName name="Print_Area_MI" localSheetId="0">GROSSREV!#REF!</definedName>
    <definedName name="PRINT_AREA_MI">#REF!</definedName>
    <definedName name="_xlnm.Print_Titles" localSheetId="0">GROSSREV!$2:$7</definedName>
    <definedName name="_xlnm.Print_Titles">#REF!</definedName>
    <definedName name="Print_Titles_MI" localSheetId="0">GROSSREV!$2:$7</definedName>
    <definedName name="PRINT_TITLES_MI">#REF!</definedName>
    <definedName name="TC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D51" i="1"/>
  <c r="B51" i="1" s="1"/>
  <c r="F51" i="1"/>
  <c r="H51" i="1"/>
  <c r="J51" i="1"/>
  <c r="L51" i="1"/>
  <c r="N51" i="1"/>
  <c r="D52" i="1"/>
  <c r="B52" i="1" s="1"/>
  <c r="F52" i="1"/>
  <c r="H52" i="1"/>
  <c r="J52" i="1"/>
  <c r="L52" i="1"/>
  <c r="N52" i="1"/>
  <c r="D53" i="1"/>
  <c r="B53" i="1" s="1"/>
  <c r="F53" i="1"/>
  <c r="H53" i="1"/>
  <c r="J53" i="1"/>
  <c r="L53" i="1"/>
  <c r="N53" i="1"/>
  <c r="B54" i="1"/>
  <c r="D54" i="1"/>
  <c r="F54" i="1"/>
  <c r="H54" i="1"/>
  <c r="J54" i="1"/>
  <c r="L54" i="1"/>
  <c r="N54" i="1"/>
  <c r="D56" i="1"/>
  <c r="B56" i="1" s="1"/>
  <c r="F56" i="1"/>
  <c r="H56" i="1"/>
  <c r="J56" i="1"/>
  <c r="L56" i="1"/>
  <c r="N56" i="1"/>
  <c r="D57" i="1"/>
  <c r="B57" i="1" s="1"/>
  <c r="F57" i="1"/>
  <c r="H57" i="1"/>
  <c r="J57" i="1"/>
  <c r="L57" i="1"/>
  <c r="N57" i="1"/>
  <c r="D58" i="1"/>
  <c r="B58" i="1" s="1"/>
  <c r="F58" i="1"/>
  <c r="H58" i="1"/>
  <c r="J58" i="1"/>
  <c r="L58" i="1"/>
  <c r="N58" i="1"/>
  <c r="D59" i="1"/>
  <c r="B59" i="1" s="1"/>
  <c r="F59" i="1"/>
  <c r="H59" i="1"/>
  <c r="J59" i="1"/>
  <c r="L59" i="1"/>
  <c r="N59" i="1"/>
  <c r="D61" i="1"/>
  <c r="F61" i="1"/>
  <c r="H61" i="1"/>
  <c r="J61" i="1"/>
  <c r="B61" i="1" s="1"/>
  <c r="L61" i="1"/>
  <c r="N61" i="1"/>
  <c r="D62" i="1"/>
  <c r="B62" i="1" s="1"/>
  <c r="F62" i="1"/>
  <c r="H62" i="1"/>
  <c r="J62" i="1"/>
  <c r="L62" i="1"/>
  <c r="N62" i="1"/>
  <c r="D63" i="1"/>
  <c r="B63" i="1" s="1"/>
  <c r="F63" i="1"/>
  <c r="H63" i="1"/>
  <c r="J63" i="1"/>
  <c r="L63" i="1"/>
  <c r="N63" i="1"/>
  <c r="B64" i="1"/>
  <c r="D64" i="1"/>
  <c r="F64" i="1"/>
  <c r="H64" i="1"/>
  <c r="J64" i="1"/>
  <c r="L64" i="1"/>
  <c r="N64" i="1"/>
  <c r="D66" i="1"/>
  <c r="B66" i="1" s="1"/>
  <c r="F66" i="1"/>
  <c r="H66" i="1"/>
  <c r="J66" i="1"/>
  <c r="L66" i="1"/>
  <c r="N66" i="1"/>
  <c r="D67" i="1"/>
  <c r="B67" i="1" s="1"/>
  <c r="F67" i="1"/>
  <c r="H67" i="1"/>
  <c r="J67" i="1"/>
  <c r="L67" i="1"/>
  <c r="N67" i="1"/>
  <c r="D68" i="1"/>
  <c r="B68" i="1" s="1"/>
  <c r="F68" i="1"/>
  <c r="H68" i="1"/>
  <c r="J68" i="1"/>
  <c r="L68" i="1"/>
  <c r="N68" i="1"/>
  <c r="D69" i="1"/>
  <c r="B69" i="1" s="1"/>
  <c r="F69" i="1"/>
  <c r="H69" i="1"/>
  <c r="J69" i="1"/>
  <c r="L69" i="1"/>
  <c r="N69" i="1"/>
  <c r="D71" i="1"/>
  <c r="F71" i="1"/>
  <c r="H71" i="1"/>
  <c r="B71" i="1" s="1"/>
  <c r="J71" i="1"/>
  <c r="L71" i="1"/>
  <c r="N71" i="1"/>
  <c r="D72" i="1"/>
  <c r="B72" i="1" s="1"/>
  <c r="F72" i="1"/>
  <c r="H72" i="1"/>
  <c r="J72" i="1"/>
  <c r="L72" i="1"/>
  <c r="N72" i="1"/>
  <c r="D73" i="1"/>
  <c r="B73" i="1" s="1"/>
  <c r="F73" i="1"/>
  <c r="H73" i="1"/>
  <c r="J73" i="1"/>
  <c r="L73" i="1"/>
  <c r="N73" i="1"/>
  <c r="B74" i="1"/>
  <c r="D74" i="1"/>
  <c r="F74" i="1"/>
  <c r="H74" i="1"/>
  <c r="J74" i="1"/>
  <c r="L74" i="1"/>
  <c r="N74" i="1"/>
  <c r="D77" i="1"/>
  <c r="F77" i="1"/>
  <c r="H77" i="1"/>
  <c r="J77" i="1"/>
  <c r="L77" i="1"/>
  <c r="N77" i="1"/>
  <c r="D78" i="1"/>
  <c r="B78" i="1" s="1"/>
  <c r="F78" i="1"/>
  <c r="H78" i="1"/>
  <c r="J78" i="1"/>
  <c r="L78" i="1"/>
  <c r="N78" i="1"/>
  <c r="D79" i="1"/>
  <c r="B79" i="1" s="1"/>
  <c r="F79" i="1"/>
  <c r="H79" i="1"/>
  <c r="J79" i="1"/>
  <c r="L79" i="1"/>
  <c r="N79" i="1"/>
  <c r="D80" i="1"/>
  <c r="B80" i="1" s="1"/>
  <c r="F80" i="1"/>
  <c r="H80" i="1"/>
  <c r="J80" i="1"/>
  <c r="L80" i="1"/>
  <c r="N80" i="1"/>
  <c r="D83" i="1"/>
  <c r="B83" i="1" s="1"/>
  <c r="F83" i="1"/>
  <c r="H83" i="1"/>
  <c r="J83" i="1"/>
  <c r="L83" i="1"/>
  <c r="N83" i="1"/>
  <c r="D84" i="1"/>
  <c r="B84" i="1" s="1"/>
  <c r="F84" i="1"/>
  <c r="H84" i="1"/>
  <c r="J84" i="1"/>
  <c r="L84" i="1"/>
  <c r="N84" i="1"/>
  <c r="D85" i="1"/>
  <c r="B85" i="1" s="1"/>
  <c r="F85" i="1"/>
  <c r="H85" i="1"/>
  <c r="J85" i="1"/>
  <c r="L85" i="1"/>
  <c r="N85" i="1"/>
  <c r="B86" i="1"/>
  <c r="D86" i="1"/>
  <c r="F86" i="1"/>
  <c r="H86" i="1"/>
  <c r="J86" i="1"/>
  <c r="L86" i="1"/>
  <c r="N86" i="1"/>
  <c r="D89" i="1"/>
  <c r="F89" i="1"/>
  <c r="H89" i="1"/>
  <c r="J89" i="1"/>
  <c r="L89" i="1"/>
  <c r="N89" i="1"/>
  <c r="D90" i="1"/>
  <c r="F90" i="1"/>
  <c r="H90" i="1"/>
  <c r="J90" i="1"/>
  <c r="L90" i="1"/>
  <c r="N90" i="1"/>
  <c r="D91" i="1"/>
  <c r="B91" i="1" s="1"/>
  <c r="F91" i="1"/>
  <c r="H91" i="1"/>
  <c r="J91" i="1"/>
  <c r="L91" i="1"/>
  <c r="N91" i="1"/>
  <c r="D92" i="1"/>
  <c r="B92" i="1" s="1"/>
  <c r="F92" i="1"/>
  <c r="H92" i="1"/>
  <c r="J92" i="1"/>
  <c r="L92" i="1"/>
  <c r="N92" i="1"/>
  <c r="D95" i="1"/>
  <c r="B95" i="1" s="1"/>
  <c r="F95" i="1"/>
  <c r="H95" i="1"/>
  <c r="J95" i="1"/>
  <c r="L95" i="1"/>
  <c r="N95" i="1"/>
  <c r="D96" i="1"/>
  <c r="B96" i="1" s="1"/>
  <c r="F96" i="1"/>
  <c r="H96" i="1"/>
  <c r="J96" i="1"/>
  <c r="L96" i="1"/>
  <c r="N96" i="1"/>
  <c r="D97" i="1"/>
  <c r="B97" i="1" s="1"/>
  <c r="F97" i="1"/>
  <c r="H97" i="1"/>
  <c r="J97" i="1"/>
  <c r="L97" i="1"/>
  <c r="N97" i="1"/>
  <c r="B98" i="1"/>
  <c r="D98" i="1"/>
  <c r="F98" i="1"/>
  <c r="H98" i="1"/>
  <c r="J98" i="1"/>
  <c r="L98" i="1"/>
  <c r="N98" i="1"/>
  <c r="B90" i="1" l="1"/>
  <c r="B77" i="1"/>
  <c r="B89" i="1"/>
</calcChain>
</file>

<file path=xl/sharedStrings.xml><?xml version="1.0" encoding="utf-8"?>
<sst xmlns="http://schemas.openxmlformats.org/spreadsheetml/2006/main" count="95" uniqueCount="18">
  <si>
    <t>Q1</t>
  </si>
  <si>
    <t>Q4</t>
  </si>
  <si>
    <t>Q3</t>
  </si>
  <si>
    <t>Q2</t>
  </si>
  <si>
    <t>2000, Ave.</t>
  </si>
  <si>
    <t>1999, Ave.</t>
  </si>
  <si>
    <t>PRIVATE SERVICES</t>
  </si>
  <si>
    <t xml:space="preserve"> REAL ESTATE</t>
  </si>
  <si>
    <t xml:space="preserve"> FINANCE</t>
  </si>
  <si>
    <t>TRANSPORTATION &amp; COMMUNICATION</t>
  </si>
  <si>
    <t xml:space="preserve"> TRADE</t>
  </si>
  <si>
    <t>MANUFACTURING</t>
  </si>
  <si>
    <t>TOTAL</t>
  </si>
  <si>
    <t>YEAR/ QUARTER</t>
  </si>
  <si>
    <t>(1978=100)</t>
  </si>
  <si>
    <t>AT CURRENT PRICES</t>
  </si>
  <si>
    <t>QUARTERLY INDICES ON GROSS REVENUE</t>
  </si>
  <si>
    <t>Table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</si>
</sst>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* #,##0.0_);_(* \(#,##0.0\);_(* &quot;-&quot;??_);_(@_)"/>
    <numFmt numFmtId="165" formatCode="_(* #,##0.000_);_(* \(#,##0.000\);_(* &quot;-&quot;??_);_(@_)"/>
    <numFmt numFmtId="166" formatCode="0.000"/>
    <numFmt numFmtId="167" formatCode="0.0000"/>
  </numFmts>
  <fonts count="32" x14ac:knownFonts="1">
    <font>
      <sz val="10"/>
      <name val="Arial"/>
    </font>
    <font>
      <sz val="10"/>
      <name val="Arial"/>
    </font>
    <font>
      <sz val="11"/>
      <name val="Courier"/>
      <family val="3"/>
    </font>
    <font>
      <sz val="10"/>
      <color indexed="8"/>
      <name val="Courier"/>
      <family val="3"/>
    </font>
    <font>
      <sz val="11"/>
      <color indexed="8"/>
      <name val="Courier"/>
      <family val="3"/>
    </font>
    <font>
      <sz val="8.5"/>
      <color indexed="8"/>
      <name val="Courier"/>
      <family val="3"/>
    </font>
    <font>
      <sz val="8"/>
      <color indexed="8"/>
      <name val="Arial"/>
      <family val="2"/>
    </font>
    <font>
      <sz val="8.5"/>
      <color indexed="8"/>
      <name val="Arial"/>
      <family val="2"/>
    </font>
    <font>
      <sz val="8"/>
      <name val="Arial"/>
      <family val="2"/>
    </font>
    <font>
      <b/>
      <sz val="8.5"/>
      <color indexed="8"/>
      <name val="Arial"/>
      <family val="2"/>
    </font>
    <font>
      <sz val="8.5"/>
      <name val="Courier"/>
      <family val="3"/>
    </font>
    <font>
      <sz val="8.5"/>
      <name val="Arial"/>
      <family val="2"/>
    </font>
    <font>
      <vertAlign val="superscript"/>
      <sz val="8.5"/>
      <color indexed="8"/>
      <name val="Arial"/>
      <family val="2"/>
    </font>
    <font>
      <b/>
      <sz val="6"/>
      <color indexed="8"/>
      <name val="Arial"/>
      <family val="2"/>
    </font>
    <font>
      <b/>
      <vertAlign val="superscript"/>
      <sz val="8.5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.5"/>
      <name val="Courier"/>
      <family val="3"/>
    </font>
    <font>
      <b/>
      <sz val="8.5"/>
      <name val="Arial"/>
      <family val="2"/>
    </font>
    <font>
      <b/>
      <sz val="8.5"/>
      <color indexed="8"/>
      <name val="Courier"/>
      <family val="3"/>
    </font>
    <font>
      <sz val="6"/>
      <color indexed="8"/>
      <name val="Arial"/>
      <family val="2"/>
    </font>
    <font>
      <sz val="8.5"/>
      <color indexed="9"/>
      <name val="Courier"/>
      <family val="3"/>
    </font>
    <font>
      <sz val="8.5"/>
      <color indexed="9"/>
      <name val="Arial"/>
      <family val="2"/>
    </font>
    <font>
      <vertAlign val="superscript"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1"/>
      <name val="Arial"/>
      <family val="2"/>
    </font>
    <font>
      <sz val="8"/>
      <name val="Courier"/>
      <family val="3"/>
    </font>
    <font>
      <sz val="8"/>
      <color indexed="12"/>
      <name val="Courier"/>
      <family val="3"/>
    </font>
    <font>
      <sz val="10"/>
      <color indexed="12"/>
      <name val="Courier"/>
      <family val="3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1">
    <xf numFmtId="0" fontId="0" fillId="0" borderId="0" xfId="0"/>
    <xf numFmtId="164" fontId="1" fillId="2" borderId="0" xfId="1" applyNumberFormat="1" applyFill="1"/>
    <xf numFmtId="164" fontId="1" fillId="2" borderId="0" xfId="1" applyNumberFormat="1" applyFill="1" applyBorder="1"/>
    <xf numFmtId="164" fontId="1" fillId="2" borderId="0" xfId="1" applyNumberFormat="1" applyFill="1" applyProtection="1"/>
    <xf numFmtId="164" fontId="1" fillId="2" borderId="0" xfId="1" applyNumberFormat="1" applyFill="1" applyBorder="1" applyProtection="1"/>
    <xf numFmtId="164" fontId="2" fillId="2" borderId="0" xfId="1" applyNumberFormat="1" applyFont="1" applyFill="1" applyBorder="1" applyProtection="1"/>
    <xf numFmtId="164" fontId="2" fillId="2" borderId="0" xfId="1" applyNumberFormat="1" applyFont="1" applyFill="1" applyProtection="1"/>
    <xf numFmtId="164" fontId="2" fillId="2" borderId="0" xfId="1" applyNumberFormat="1" applyFont="1" applyFill="1"/>
    <xf numFmtId="164" fontId="2" fillId="2" borderId="0" xfId="1" applyNumberFormat="1" applyFont="1" applyFill="1" applyBorder="1"/>
    <xf numFmtId="164" fontId="3" fillId="2" borderId="0" xfId="1" applyNumberFormat="1" applyFont="1" applyFill="1" applyBorder="1"/>
    <xf numFmtId="164" fontId="3" fillId="2" borderId="0" xfId="1" applyNumberFormat="1" applyFont="1" applyFill="1" applyBorder="1" applyProtection="1"/>
    <xf numFmtId="164" fontId="4" fillId="2" borderId="0" xfId="1" applyNumberFormat="1" applyFont="1" applyFill="1" applyBorder="1" applyProtection="1"/>
    <xf numFmtId="164" fontId="4" fillId="2" borderId="0" xfId="1" applyNumberFormat="1" applyFont="1" applyFill="1" applyProtection="1"/>
    <xf numFmtId="164" fontId="4" fillId="2" borderId="0" xfId="1" applyNumberFormat="1" applyFont="1" applyFill="1"/>
    <xf numFmtId="164" fontId="4" fillId="2" borderId="0" xfId="1" applyNumberFormat="1" applyFont="1" applyFill="1" applyBorder="1"/>
    <xf numFmtId="164" fontId="5" fillId="2" borderId="0" xfId="1" applyNumberFormat="1" applyFont="1" applyFill="1" applyBorder="1"/>
    <xf numFmtId="164" fontId="5" fillId="2" borderId="0" xfId="1" applyNumberFormat="1" applyFont="1" applyFill="1"/>
    <xf numFmtId="164" fontId="5" fillId="2" borderId="0" xfId="1" applyNumberFormat="1" applyFont="1" applyFill="1" applyProtection="1"/>
    <xf numFmtId="164" fontId="5" fillId="2" borderId="0" xfId="1" applyNumberFormat="1" applyFont="1" applyFill="1" applyBorder="1" applyProtection="1"/>
    <xf numFmtId="164" fontId="5" fillId="2" borderId="0" xfId="1" applyNumberFormat="1" applyFont="1" applyFill="1" applyBorder="1" applyAlignment="1" applyProtection="1"/>
    <xf numFmtId="164" fontId="6" fillId="2" borderId="1" xfId="1" applyNumberFormat="1" applyFont="1" applyFill="1" applyBorder="1" applyAlignment="1" applyProtection="1"/>
    <xf numFmtId="164" fontId="7" fillId="2" borderId="2" xfId="1" applyNumberFormat="1" applyFont="1" applyFill="1" applyBorder="1" applyAlignment="1" applyProtection="1"/>
    <xf numFmtId="164" fontId="7" fillId="2" borderId="2" xfId="1" applyNumberFormat="1" applyFont="1" applyFill="1" applyBorder="1" applyAlignment="1" applyProtection="1">
      <protection locked="0"/>
    </xf>
    <xf numFmtId="164" fontId="7" fillId="2" borderId="3" xfId="1" applyNumberFormat="1" applyFont="1" applyFill="1" applyBorder="1" applyAlignment="1" applyProtection="1">
      <alignment horizontal="center"/>
      <protection locked="0"/>
    </xf>
    <xf numFmtId="164" fontId="1" fillId="2" borderId="0" xfId="1" applyNumberFormat="1" applyFill="1" applyAlignment="1"/>
    <xf numFmtId="164" fontId="1" fillId="2" borderId="0" xfId="1" applyNumberFormat="1" applyFill="1" applyBorder="1" applyAlignment="1"/>
    <xf numFmtId="164" fontId="8" fillId="2" borderId="0" xfId="1" applyNumberFormat="1" applyFont="1" applyFill="1" applyBorder="1" applyAlignment="1"/>
    <xf numFmtId="164" fontId="6" fillId="2" borderId="0" xfId="1" applyNumberFormat="1" applyFont="1" applyFill="1" applyBorder="1" applyAlignment="1" applyProtection="1">
      <alignment horizontal="left"/>
      <protection locked="0"/>
    </xf>
    <xf numFmtId="164" fontId="3" fillId="2" borderId="0" xfId="1" applyNumberFormat="1" applyFont="1" applyFill="1" applyBorder="1" applyAlignment="1"/>
    <xf numFmtId="164" fontId="6" fillId="2" borderId="0" xfId="1" applyNumberFormat="1" applyFont="1" applyFill="1" applyBorder="1" applyAlignment="1" applyProtection="1"/>
    <xf numFmtId="164" fontId="6" fillId="2" borderId="4" xfId="1" applyNumberFormat="1" applyFont="1" applyFill="1" applyBorder="1" applyAlignment="1" applyProtection="1"/>
    <xf numFmtId="164" fontId="7" fillId="2" borderId="0" xfId="1" applyNumberFormat="1" applyFont="1" applyFill="1" applyBorder="1" applyAlignment="1" applyProtection="1"/>
    <xf numFmtId="164" fontId="7" fillId="2" borderId="0" xfId="1" applyNumberFormat="1" applyFont="1" applyFill="1" applyBorder="1" applyAlignment="1" applyProtection="1">
      <protection locked="0"/>
    </xf>
    <xf numFmtId="1" fontId="9" fillId="2" borderId="5" xfId="1" applyNumberFormat="1" applyFont="1" applyFill="1" applyBorder="1" applyAlignment="1" applyProtection="1">
      <alignment horizontal="center"/>
    </xf>
    <xf numFmtId="164" fontId="7" fillId="2" borderId="5" xfId="1" applyNumberFormat="1" applyFont="1" applyFill="1" applyBorder="1" applyAlignment="1" applyProtection="1">
      <alignment horizontal="center"/>
      <protection locked="0"/>
    </xf>
    <xf numFmtId="164" fontId="10" fillId="2" borderId="0" xfId="1" applyNumberFormat="1" applyFont="1" applyFill="1" applyAlignment="1"/>
    <xf numFmtId="164" fontId="10" fillId="2" borderId="0" xfId="1" applyNumberFormat="1" applyFont="1" applyFill="1" applyBorder="1" applyAlignment="1"/>
    <xf numFmtId="164" fontId="11" fillId="2" borderId="0" xfId="1" applyNumberFormat="1" applyFont="1" applyFill="1" applyBorder="1" applyAlignment="1"/>
    <xf numFmtId="164" fontId="7" fillId="2" borderId="0" xfId="1" applyNumberFormat="1" applyFont="1" applyFill="1" applyBorder="1" applyAlignment="1" applyProtection="1">
      <alignment horizontal="left"/>
      <protection locked="0"/>
    </xf>
    <xf numFmtId="164" fontId="5" fillId="2" borderId="0" xfId="1" applyNumberFormat="1" applyFont="1" applyFill="1" applyBorder="1" applyAlignment="1"/>
    <xf numFmtId="164" fontId="12" fillId="2" borderId="0" xfId="1" applyNumberFormat="1" applyFont="1" applyFill="1" applyBorder="1" applyAlignment="1" applyProtection="1"/>
    <xf numFmtId="164" fontId="13" fillId="2" borderId="4" xfId="1" applyNumberFormat="1" applyFont="1" applyFill="1" applyBorder="1" applyAlignment="1" applyProtection="1">
      <alignment horizontal="center" vertical="top"/>
    </xf>
    <xf numFmtId="164" fontId="9" fillId="2" borderId="0" xfId="1" applyNumberFormat="1" applyFont="1" applyFill="1" applyBorder="1" applyAlignment="1" applyProtection="1">
      <alignment horizontal="center" vertical="top"/>
    </xf>
    <xf numFmtId="164" fontId="7" fillId="2" borderId="0" xfId="1" applyNumberFormat="1" applyFont="1" applyFill="1" applyBorder="1" applyAlignment="1" applyProtection="1">
      <alignment horizontal="center"/>
      <protection locked="0"/>
    </xf>
    <xf numFmtId="164" fontId="7" fillId="2" borderId="4" xfId="1" applyNumberFormat="1" applyFont="1" applyFill="1" applyBorder="1" applyAlignment="1" applyProtection="1"/>
    <xf numFmtId="164" fontId="14" fillId="2" borderId="0" xfId="1" applyNumberFormat="1" applyFont="1" applyFill="1" applyBorder="1" applyAlignment="1" applyProtection="1">
      <alignment horizontal="left"/>
    </xf>
    <xf numFmtId="164" fontId="9" fillId="2" borderId="0" xfId="1" applyNumberFormat="1" applyFont="1" applyFill="1" applyBorder="1" applyAlignment="1" applyProtection="1">
      <alignment horizontal="center"/>
    </xf>
    <xf numFmtId="164" fontId="10" fillId="2" borderId="0" xfId="1" applyNumberFormat="1" applyFont="1" applyFill="1"/>
    <xf numFmtId="164" fontId="10" fillId="2" borderId="0" xfId="1" applyNumberFormat="1" applyFont="1" applyFill="1" applyBorder="1"/>
    <xf numFmtId="164" fontId="11" fillId="2" borderId="0" xfId="1" applyNumberFormat="1" applyFont="1" applyFill="1" applyBorder="1"/>
    <xf numFmtId="164" fontId="12" fillId="2" borderId="0" xfId="1" applyNumberFormat="1" applyFont="1" applyFill="1" applyBorder="1" applyProtection="1"/>
    <xf numFmtId="164" fontId="7" fillId="2" borderId="6" xfId="1" applyNumberFormat="1" applyFont="1" applyFill="1" applyBorder="1" applyProtection="1"/>
    <xf numFmtId="164" fontId="7" fillId="2" borderId="7" xfId="1" applyNumberFormat="1" applyFont="1" applyFill="1" applyBorder="1" applyProtection="1"/>
    <xf numFmtId="164" fontId="14" fillId="2" borderId="7" xfId="1" applyNumberFormat="1" applyFont="1" applyFill="1" applyBorder="1" applyAlignment="1" applyProtection="1">
      <alignment horizontal="left"/>
    </xf>
    <xf numFmtId="164" fontId="13" fillId="2" borderId="7" xfId="1" applyNumberFormat="1" applyFont="1" applyFill="1" applyBorder="1" applyAlignment="1" applyProtection="1">
      <alignment horizontal="center" vertical="top"/>
    </xf>
    <xf numFmtId="164" fontId="7" fillId="2" borderId="7" xfId="1" applyNumberFormat="1" applyFont="1" applyFill="1" applyBorder="1" applyProtection="1">
      <protection locked="0"/>
    </xf>
    <xf numFmtId="1" fontId="9" fillId="2" borderId="8" xfId="1" applyNumberFormat="1" applyFont="1" applyFill="1" applyBorder="1" applyAlignment="1" applyProtection="1">
      <alignment horizontal="center"/>
    </xf>
    <xf numFmtId="164" fontId="5" fillId="2" borderId="1" xfId="1" applyNumberFormat="1" applyFont="1" applyFill="1" applyBorder="1" applyProtection="1"/>
    <xf numFmtId="164" fontId="5" fillId="2" borderId="2" xfId="1" applyNumberFormat="1" applyFont="1" applyFill="1" applyBorder="1" applyProtection="1"/>
    <xf numFmtId="164" fontId="5" fillId="2" borderId="2" xfId="1" applyNumberFormat="1" applyFont="1" applyFill="1" applyBorder="1"/>
    <xf numFmtId="164" fontId="5" fillId="2" borderId="3" xfId="1" applyNumberFormat="1" applyFont="1" applyFill="1" applyBorder="1"/>
    <xf numFmtId="164" fontId="7" fillId="2" borderId="0" xfId="1" applyNumberFormat="1" applyFont="1" applyFill="1" applyBorder="1" applyAlignment="1" applyProtection="1">
      <alignment horizontal="right"/>
    </xf>
    <xf numFmtId="164" fontId="13" fillId="2" borderId="0" xfId="1" applyNumberFormat="1" applyFont="1" applyFill="1" applyBorder="1" applyAlignment="1" applyProtection="1">
      <alignment horizontal="center"/>
    </xf>
    <xf numFmtId="164" fontId="8" fillId="2" borderId="0" xfId="1" applyNumberFormat="1" applyFont="1" applyFill="1" applyBorder="1"/>
    <xf numFmtId="164" fontId="6" fillId="2" borderId="0" xfId="1" applyNumberFormat="1" applyFont="1" applyFill="1" applyBorder="1" applyProtection="1"/>
    <xf numFmtId="164" fontId="6" fillId="2" borderId="4" xfId="1" applyNumberFormat="1" applyFont="1" applyFill="1" applyBorder="1" applyProtection="1"/>
    <xf numFmtId="164" fontId="7" fillId="2" borderId="0" xfId="1" applyNumberFormat="1" applyFont="1" applyFill="1" applyBorder="1" applyProtection="1"/>
    <xf numFmtId="164" fontId="7" fillId="2" borderId="0" xfId="1" applyNumberFormat="1" applyFont="1" applyFill="1" applyBorder="1" applyProtection="1">
      <protection locked="0"/>
    </xf>
    <xf numFmtId="164" fontId="7" fillId="2" borderId="4" xfId="1" applyNumberFormat="1" applyFont="1" applyFill="1" applyBorder="1" applyProtection="1"/>
    <xf numFmtId="164" fontId="13" fillId="2" borderId="0" xfId="1" applyNumberFormat="1" applyFont="1" applyFill="1" applyBorder="1" applyAlignment="1" applyProtection="1">
      <alignment horizontal="center" vertical="top"/>
    </xf>
    <xf numFmtId="164" fontId="10" fillId="2" borderId="9" xfId="1" applyNumberFormat="1" applyFont="1" applyFill="1" applyBorder="1"/>
    <xf numFmtId="164" fontId="7" fillId="2" borderId="2" xfId="1" applyNumberFormat="1" applyFont="1" applyFill="1" applyBorder="1" applyProtection="1"/>
    <xf numFmtId="164" fontId="14" fillId="2" borderId="2" xfId="1" applyNumberFormat="1" applyFont="1" applyFill="1" applyBorder="1" applyAlignment="1" applyProtection="1">
      <alignment horizontal="left"/>
    </xf>
    <xf numFmtId="164" fontId="12" fillId="2" borderId="2" xfId="1" applyNumberFormat="1" applyFont="1" applyFill="1" applyBorder="1" applyProtection="1"/>
    <xf numFmtId="164" fontId="13" fillId="2" borderId="2" xfId="1" applyNumberFormat="1" applyFont="1" applyFill="1" applyBorder="1" applyAlignment="1" applyProtection="1">
      <alignment horizontal="center" vertical="top"/>
    </xf>
    <xf numFmtId="164" fontId="15" fillId="2" borderId="0" xfId="1" applyNumberFormat="1" applyFont="1" applyFill="1" applyBorder="1" applyProtection="1"/>
    <xf numFmtId="164" fontId="16" fillId="2" borderId="0" xfId="1" applyNumberFormat="1" applyFont="1" applyFill="1"/>
    <xf numFmtId="164" fontId="16" fillId="2" borderId="0" xfId="1" applyNumberFormat="1" applyFont="1" applyFill="1" applyBorder="1"/>
    <xf numFmtId="164" fontId="17" fillId="2" borderId="0" xfId="1" applyNumberFormat="1" applyFont="1" applyFill="1" applyBorder="1"/>
    <xf numFmtId="164" fontId="9" fillId="2" borderId="0" xfId="1" applyNumberFormat="1" applyFont="1" applyFill="1" applyBorder="1" applyAlignment="1" applyProtection="1">
      <alignment horizontal="left"/>
      <protection locked="0"/>
    </xf>
    <xf numFmtId="164" fontId="18" fillId="2" borderId="0" xfId="1" applyNumberFormat="1" applyFont="1" applyFill="1" applyBorder="1"/>
    <xf numFmtId="164" fontId="18" fillId="2" borderId="0" xfId="1" applyNumberFormat="1" applyFont="1" applyFill="1" applyBorder="1" applyProtection="1"/>
    <xf numFmtId="164" fontId="9" fillId="2" borderId="0" xfId="1" applyNumberFormat="1" applyFont="1" applyFill="1" applyBorder="1" applyProtection="1"/>
    <xf numFmtId="164" fontId="9" fillId="2" borderId="6" xfId="1" applyNumberFormat="1" applyFont="1" applyFill="1" applyBorder="1" applyProtection="1"/>
    <xf numFmtId="164" fontId="9" fillId="2" borderId="7" xfId="1" applyNumberFormat="1" applyFont="1" applyFill="1" applyBorder="1" applyProtection="1"/>
    <xf numFmtId="164" fontId="9" fillId="2" borderId="7" xfId="1" applyNumberFormat="1" applyFont="1" applyFill="1" applyBorder="1" applyProtection="1">
      <protection locked="0"/>
    </xf>
    <xf numFmtId="164" fontId="19" fillId="2" borderId="0" xfId="1" applyNumberFormat="1" applyFont="1" applyFill="1" applyBorder="1" applyAlignment="1" applyProtection="1">
      <alignment horizontal="center" vertical="top"/>
    </xf>
    <xf numFmtId="164" fontId="7" fillId="2" borderId="5" xfId="1" quotePrefix="1" applyNumberFormat="1" applyFont="1" applyFill="1" applyBorder="1" applyAlignment="1" applyProtection="1">
      <alignment horizontal="center"/>
      <protection locked="0"/>
    </xf>
    <xf numFmtId="164" fontId="19" fillId="2" borderId="0" xfId="1" applyNumberFormat="1" applyFont="1" applyFill="1" applyBorder="1" applyAlignment="1" applyProtection="1">
      <alignment vertical="top"/>
    </xf>
    <xf numFmtId="164" fontId="20" fillId="2" borderId="0" xfId="1" applyNumberFormat="1" applyFont="1" applyFill="1"/>
    <xf numFmtId="164" fontId="20" fillId="2" borderId="0" xfId="1" applyNumberFormat="1" applyFont="1" applyFill="1" applyBorder="1"/>
    <xf numFmtId="164" fontId="21" fillId="2" borderId="0" xfId="1" applyNumberFormat="1" applyFont="1" applyFill="1" applyBorder="1"/>
    <xf numFmtId="164" fontId="21" fillId="2" borderId="0" xfId="1" applyNumberFormat="1" applyFont="1" applyFill="1" applyBorder="1" applyAlignment="1" applyProtection="1">
      <alignment horizontal="left"/>
      <protection locked="0"/>
    </xf>
    <xf numFmtId="164" fontId="20" fillId="2" borderId="0" xfId="1" applyNumberFormat="1" applyFont="1" applyFill="1" applyBorder="1" applyProtection="1"/>
    <xf numFmtId="164" fontId="21" fillId="2" borderId="0" xfId="1" applyNumberFormat="1" applyFont="1" applyFill="1" applyBorder="1" applyProtection="1"/>
    <xf numFmtId="164" fontId="21" fillId="2" borderId="4" xfId="1" applyNumberFormat="1" applyFont="1" applyFill="1" applyBorder="1" applyProtection="1"/>
    <xf numFmtId="164" fontId="21" fillId="2" borderId="0" xfId="1" applyNumberFormat="1" applyFont="1" applyFill="1" applyBorder="1" applyProtection="1">
      <protection locked="0"/>
    </xf>
    <xf numFmtId="164" fontId="21" fillId="2" borderId="5" xfId="1" applyNumberFormat="1" applyFont="1" applyFill="1" applyBorder="1" applyAlignment="1" applyProtection="1">
      <alignment horizontal="center"/>
      <protection locked="0"/>
    </xf>
    <xf numFmtId="164" fontId="9" fillId="2" borderId="10" xfId="1" applyNumberFormat="1" applyFont="1" applyFill="1" applyBorder="1" applyProtection="1"/>
    <xf numFmtId="164" fontId="9" fillId="2" borderId="11" xfId="1" applyNumberFormat="1" applyFont="1" applyFill="1" applyBorder="1" applyProtection="1"/>
    <xf numFmtId="164" fontId="9" fillId="2" borderId="12" xfId="1" applyNumberFormat="1" applyFont="1" applyFill="1" applyBorder="1" applyProtection="1"/>
    <xf numFmtId="164" fontId="14" fillId="2" borderId="12" xfId="1" applyNumberFormat="1" applyFont="1" applyFill="1" applyBorder="1" applyAlignment="1" applyProtection="1">
      <alignment horizontal="left"/>
    </xf>
    <xf numFmtId="164" fontId="9" fillId="2" borderId="11" xfId="1" applyNumberFormat="1" applyFont="1" applyFill="1" applyBorder="1" applyProtection="1">
      <protection locked="0"/>
    </xf>
    <xf numFmtId="1" fontId="9" fillId="2" borderId="13" xfId="1" quotePrefix="1" applyNumberFormat="1" applyFont="1" applyFill="1" applyBorder="1" applyAlignment="1" applyProtection="1">
      <alignment horizontal="center"/>
    </xf>
    <xf numFmtId="164" fontId="22" fillId="2" borderId="0" xfId="1" applyNumberFormat="1" applyFont="1" applyFill="1" applyBorder="1" applyProtection="1"/>
    <xf numFmtId="164" fontId="22" fillId="2" borderId="0" xfId="1" applyNumberFormat="1" applyFont="1" applyFill="1" applyBorder="1" applyProtection="1">
      <protection locked="0"/>
    </xf>
    <xf numFmtId="164" fontId="22" fillId="2" borderId="0" xfId="1" applyNumberFormat="1" applyFont="1" applyFill="1" applyBorder="1" applyAlignment="1" applyProtection="1">
      <alignment horizontal="center"/>
    </xf>
    <xf numFmtId="164" fontId="22" fillId="2" borderId="0" xfId="1" applyNumberFormat="1" applyFont="1" applyFill="1" applyBorder="1" applyAlignment="1" applyProtection="1">
      <alignment horizontal="center"/>
      <protection locked="0"/>
    </xf>
    <xf numFmtId="164" fontId="23" fillId="2" borderId="12" xfId="1" applyNumberFormat="1" applyFont="1" applyFill="1" applyBorder="1" applyAlignment="1" applyProtection="1">
      <alignment horizontal="left"/>
    </xf>
    <xf numFmtId="1" fontId="9" fillId="2" borderId="13" xfId="1" applyNumberFormat="1" applyFont="1" applyFill="1" applyBorder="1" applyAlignment="1" applyProtection="1">
      <alignment horizontal="center"/>
    </xf>
    <xf numFmtId="164" fontId="23" fillId="2" borderId="0" xfId="1" applyNumberFormat="1" applyFont="1" applyFill="1" applyBorder="1" applyProtection="1"/>
    <xf numFmtId="164" fontId="23" fillId="2" borderId="0" xfId="1" applyNumberFormat="1" applyFont="1" applyFill="1" applyBorder="1" applyAlignment="1" applyProtection="1">
      <alignment horizontal="left"/>
    </xf>
    <xf numFmtId="164" fontId="24" fillId="2" borderId="0" xfId="1" applyNumberFormat="1" applyFont="1" applyFill="1" applyBorder="1" applyProtection="1"/>
    <xf numFmtId="164" fontId="7" fillId="2" borderId="14" xfId="1" applyNumberFormat="1" applyFont="1" applyFill="1" applyBorder="1" applyProtection="1"/>
    <xf numFmtId="164" fontId="6" fillId="2" borderId="0" xfId="1" applyNumberFormat="1" applyFont="1" applyFill="1" applyBorder="1"/>
    <xf numFmtId="164" fontId="6" fillId="2" borderId="0" xfId="1" quotePrefix="1" applyNumberFormat="1" applyFont="1" applyFill="1" applyBorder="1" applyAlignment="1" applyProtection="1">
      <alignment horizontal="left"/>
      <protection locked="0"/>
    </xf>
    <xf numFmtId="164" fontId="8" fillId="2" borderId="0" xfId="1" applyNumberFormat="1" applyFont="1" applyFill="1" applyBorder="1" applyProtection="1">
      <protection locked="0"/>
    </xf>
    <xf numFmtId="164" fontId="25" fillId="2" borderId="0" xfId="1" applyNumberFormat="1" applyFont="1" applyFill="1"/>
    <xf numFmtId="164" fontId="25" fillId="2" borderId="0" xfId="1" applyNumberFormat="1" applyFont="1" applyFill="1" applyBorder="1"/>
    <xf numFmtId="164" fontId="26" fillId="2" borderId="0" xfId="1" applyNumberFormat="1" applyFont="1" applyFill="1" applyBorder="1" applyProtection="1">
      <protection locked="0"/>
    </xf>
    <xf numFmtId="164" fontId="6" fillId="2" borderId="0" xfId="1" applyNumberFormat="1" applyFont="1" applyFill="1" applyBorder="1" applyProtection="1">
      <protection locked="0"/>
    </xf>
    <xf numFmtId="164" fontId="6" fillId="2" borderId="0" xfId="1" applyNumberFormat="1" applyFont="1" applyFill="1" applyBorder="1" applyAlignment="1" applyProtection="1">
      <alignment horizontal="fill"/>
    </xf>
    <xf numFmtId="164" fontId="6" fillId="2" borderId="0" xfId="1" applyNumberFormat="1" applyFont="1" applyFill="1" applyBorder="1" applyAlignment="1" applyProtection="1">
      <alignment horizontal="left"/>
    </xf>
    <xf numFmtId="165" fontId="6" fillId="2" borderId="4" xfId="1" applyNumberFormat="1" applyFont="1" applyFill="1" applyBorder="1" applyProtection="1"/>
    <xf numFmtId="165" fontId="6" fillId="2" borderId="0" xfId="1" applyNumberFormat="1" applyFont="1" applyFill="1" applyBorder="1" applyProtection="1"/>
    <xf numFmtId="165" fontId="6" fillId="2" borderId="0" xfId="1" applyNumberFormat="1" applyFont="1" applyFill="1" applyBorder="1"/>
    <xf numFmtId="165" fontId="6" fillId="2" borderId="0" xfId="1" applyNumberFormat="1" applyFont="1" applyFill="1" applyBorder="1" applyProtection="1">
      <protection locked="0"/>
    </xf>
    <xf numFmtId="164" fontId="6" fillId="2" borderId="5" xfId="1" applyNumberFormat="1" applyFont="1" applyFill="1" applyBorder="1" applyProtection="1">
      <protection locked="0"/>
    </xf>
    <xf numFmtId="164" fontId="27" fillId="2" borderId="0" xfId="1" applyNumberFormat="1" applyFont="1" applyFill="1" applyBorder="1" applyProtection="1">
      <protection locked="0"/>
    </xf>
    <xf numFmtId="164" fontId="6" fillId="2" borderId="0" xfId="1" applyNumberFormat="1" applyFont="1" applyFill="1" applyBorder="1" applyAlignment="1" applyProtection="1">
      <alignment horizontal="center"/>
      <protection locked="0"/>
    </xf>
    <xf numFmtId="164" fontId="28" fillId="2" borderId="0" xfId="1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164" fontId="28" fillId="2" borderId="17" xfId="1" applyNumberFormat="1" applyFont="1" applyFill="1" applyBorder="1" applyAlignment="1" applyProtection="1">
      <alignment horizontal="center" vertical="center" wrapText="1"/>
      <protection locked="0"/>
    </xf>
    <xf numFmtId="164" fontId="28" fillId="2" borderId="16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164" fontId="28" fillId="2" borderId="6" xfId="1" applyNumberFormat="1" applyFont="1" applyFill="1" applyBorder="1" applyAlignment="1" applyProtection="1">
      <alignment horizontal="center" vertical="center" wrapText="1"/>
      <protection locked="0"/>
    </xf>
    <xf numFmtId="164" fontId="28" fillId="2" borderId="20" xfId="1" applyNumberFormat="1" applyFont="1" applyFill="1" applyBorder="1" applyAlignment="1" applyProtection="1">
      <alignment horizontal="center" vertical="center" wrapText="1"/>
      <protection locked="0"/>
    </xf>
    <xf numFmtId="164" fontId="28" fillId="2" borderId="21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22" xfId="0" applyFill="1" applyBorder="1" applyAlignment="1">
      <alignment horizontal="center" vertical="center" wrapText="1"/>
    </xf>
    <xf numFmtId="164" fontId="28" fillId="2" borderId="22" xfId="1" applyNumberFormat="1" applyFont="1" applyFill="1" applyBorder="1" applyAlignment="1" applyProtection="1">
      <alignment horizontal="center" vertical="center" wrapText="1"/>
      <protection locked="0"/>
    </xf>
    <xf numFmtId="164" fontId="29" fillId="2" borderId="22" xfId="1" applyNumberFormat="1" applyFont="1" applyFill="1" applyBorder="1" applyAlignment="1" applyProtection="1">
      <alignment horizontal="center" vertical="center" wrapText="1"/>
      <protection locked="0"/>
    </xf>
    <xf numFmtId="164" fontId="29" fillId="2" borderId="23" xfId="1" applyNumberFormat="1" applyFont="1" applyFill="1" applyBorder="1" applyAlignment="1" applyProtection="1">
      <alignment horizontal="center" vertical="center" wrapText="1"/>
      <protection locked="0"/>
    </xf>
    <xf numFmtId="164" fontId="30" fillId="2" borderId="0" xfId="1" applyNumberFormat="1" applyFont="1" applyFill="1" applyBorder="1" applyProtection="1">
      <protection locked="0"/>
    </xf>
    <xf numFmtId="164" fontId="29" fillId="2" borderId="0" xfId="1" quotePrefix="1" applyNumberFormat="1" applyFont="1" applyFill="1" applyBorder="1" applyAlignment="1" applyProtection="1">
      <alignment horizontal="left"/>
      <protection locked="0"/>
    </xf>
    <xf numFmtId="1" fontId="1" fillId="2" borderId="0" xfId="1" applyNumberFormat="1" applyFill="1"/>
    <xf numFmtId="1" fontId="1" fillId="2" borderId="0" xfId="1" applyNumberFormat="1" applyFill="1" applyBorder="1"/>
    <xf numFmtId="1" fontId="27" fillId="2" borderId="0" xfId="1" applyNumberFormat="1" applyFont="1" applyFill="1" applyBorder="1" applyProtection="1">
      <protection locked="0"/>
    </xf>
    <xf numFmtId="1" fontId="6" fillId="2" borderId="0" xfId="1" applyNumberFormat="1" applyFont="1" applyFill="1" applyBorder="1" applyProtection="1">
      <protection locked="0"/>
    </xf>
    <xf numFmtId="1" fontId="6" fillId="2" borderId="0" xfId="1" applyNumberFormat="1" applyFont="1" applyFill="1" applyBorder="1" applyAlignment="1" applyProtection="1">
      <alignment horizontal="left"/>
      <protection locked="0"/>
    </xf>
    <xf numFmtId="1" fontId="6" fillId="2" borderId="0" xfId="1" applyNumberFormat="1" applyFont="1" applyFill="1" applyBorder="1"/>
    <xf numFmtId="1" fontId="6" fillId="2" borderId="0" xfId="1" applyNumberFormat="1" applyFont="1" applyFill="1" applyBorder="1" applyAlignment="1" applyProtection="1">
      <alignment horizontal="left"/>
    </xf>
    <xf numFmtId="1" fontId="30" fillId="2" borderId="0" xfId="1" applyNumberFormat="1" applyFont="1" applyFill="1" applyBorder="1" applyProtection="1">
      <protection locked="0"/>
    </xf>
    <xf numFmtId="166" fontId="30" fillId="2" borderId="0" xfId="1" applyNumberFormat="1" applyFont="1" applyFill="1" applyBorder="1" applyProtection="1">
      <protection locked="0"/>
    </xf>
    <xf numFmtId="167" fontId="30" fillId="2" borderId="0" xfId="1" applyNumberFormat="1" applyFont="1" applyFill="1" applyBorder="1" applyProtection="1">
      <protection locked="0"/>
    </xf>
    <xf numFmtId="1" fontId="29" fillId="2" borderId="0" xfId="1" quotePrefix="1" applyNumberFormat="1" applyFont="1" applyFill="1" applyBorder="1" applyAlignment="1" applyProtection="1">
      <alignment horizontal="left"/>
      <protection locked="0"/>
    </xf>
    <xf numFmtId="1" fontId="30" fillId="2" borderId="0" xfId="1" applyNumberFormat="1" applyFont="1" applyFill="1" applyProtection="1">
      <protection locked="0"/>
    </xf>
    <xf numFmtId="1" fontId="29" fillId="2" borderId="0" xfId="1" applyNumberFormat="1" applyFont="1" applyFill="1" applyAlignment="1" applyProtection="1">
      <alignment horizontal="left"/>
      <protection locked="0"/>
    </xf>
    <xf numFmtId="1" fontId="1" fillId="2" borderId="0" xfId="1" applyNumberFormat="1" applyFill="1" applyBorder="1" applyProtection="1"/>
    <xf numFmtId="1" fontId="31" fillId="2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calcChain" Target="calcChain.xml"/><Relationship Id="rId16" Type="http://schemas.openxmlformats.org/officeDocument/2006/relationships/externalLink" Target="externalLinks/externalLink15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5" Type="http://schemas.openxmlformats.org/officeDocument/2006/relationships/externalLink" Target="externalLinks/externalLink4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styles" Target="styles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19" Type="http://schemas.openxmlformats.org/officeDocument/2006/relationships/externalLink" Target="externalLinks/externalLink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2002-2005 Quarterly Gross Revenue 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GROSSREV!#REF!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GROSSREV!$B$6:$N$7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GROSSREV!#REF!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C7-438F-87BB-2E57FFAADD0A}"/>
            </c:ext>
          </c:extLst>
        </c:ser>
        <c:ser>
          <c:idx val="2"/>
          <c:order val="1"/>
          <c:tx>
            <c:v>GROSSREV!#REF!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GROSSREV!$B$6:$N$7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GROSSREV!#REF!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C7-438F-87BB-2E57FFAADD0A}"/>
            </c:ext>
          </c:extLst>
        </c:ser>
        <c:ser>
          <c:idx val="3"/>
          <c:order val="2"/>
          <c:tx>
            <c:v>GROSSREV!#REF!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GROSSREV!$B$6:$N$7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GROSSREV!#REF!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C7-438F-87BB-2E57FFAADD0A}"/>
            </c:ext>
          </c:extLst>
        </c:ser>
        <c:ser>
          <c:idx val="4"/>
          <c:order val="3"/>
          <c:tx>
            <c:v>GROSSREV!#REF!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GROSSREV!$B$6:$N$7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GROSSREV!#REF!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4C7-438F-87BB-2E57FFAADD0A}"/>
            </c:ext>
          </c:extLst>
        </c:ser>
        <c:ser>
          <c:idx val="6"/>
          <c:order val="4"/>
          <c:tx>
            <c:v>GROSSREV!#REF!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GROSSREV!$B$6:$N$7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GROSSREV!#REF!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4C7-438F-87BB-2E57FFAADD0A}"/>
            </c:ext>
          </c:extLst>
        </c:ser>
        <c:ser>
          <c:idx val="7"/>
          <c:order val="5"/>
          <c:tx>
            <c:v>GROSSREV!#REF!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GROSSREV!$B$6:$N$7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GROSSREV!#REF!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4C7-438F-87BB-2E57FFAADD0A}"/>
            </c:ext>
          </c:extLst>
        </c:ser>
        <c:ser>
          <c:idx val="8"/>
          <c:order val="6"/>
          <c:tx>
            <c:v>GROSSREV!#REF!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GROSSREV!$B$6:$N$7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GROSSREV!#REF!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4C7-438F-87BB-2E57FFAADD0A}"/>
            </c:ext>
          </c:extLst>
        </c:ser>
        <c:ser>
          <c:idx val="9"/>
          <c:order val="7"/>
          <c:tx>
            <c:v>GROSSREV!#REF!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GROSSREV!$B$6:$N$7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GROSSREV!#REF!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4C7-438F-87BB-2E57FFAADD0A}"/>
            </c:ext>
          </c:extLst>
        </c:ser>
        <c:ser>
          <c:idx val="11"/>
          <c:order val="8"/>
          <c:tx>
            <c:v>GROSSREV!#REF!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GROSSREV!$B$6:$N$7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GROSSREV!#REF!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4C7-438F-87BB-2E57FFAADD0A}"/>
            </c:ext>
          </c:extLst>
        </c:ser>
        <c:ser>
          <c:idx val="12"/>
          <c:order val="9"/>
          <c:tx>
            <c:v>GROSSREV!#REF!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GROSSREV!$B$6:$N$7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GROSSREV!#REF!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4C7-438F-87BB-2E57FFAADD0A}"/>
            </c:ext>
          </c:extLst>
        </c:ser>
        <c:ser>
          <c:idx val="13"/>
          <c:order val="10"/>
          <c:tx>
            <c:v>GROSSREV!#REF!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GROSSREV!$B$6:$N$7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GROSSREV!#REF!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4C7-438F-87BB-2E57FFAADD0A}"/>
            </c:ext>
          </c:extLst>
        </c:ser>
        <c:ser>
          <c:idx val="14"/>
          <c:order val="11"/>
          <c:tx>
            <c:v>GROSSREV!#REF!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GROSSREV!$B$6:$N$7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GROSSREV!#REF!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4C7-438F-87BB-2E57FFAADD0A}"/>
            </c:ext>
          </c:extLst>
        </c:ser>
        <c:ser>
          <c:idx val="16"/>
          <c:order val="12"/>
          <c:tx>
            <c:strRef>
              <c:f>GROSSREV!$A$10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GROSSREV!$B$6:$N$7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GROSSREV!$B$10:$N$10</c:f>
            </c:numRef>
          </c:val>
          <c:extLst>
            <c:ext xmlns:c16="http://schemas.microsoft.com/office/drawing/2014/chart" uri="{C3380CC4-5D6E-409C-BE32-E72D297353CC}">
              <c16:uniqueId val="{0000000C-04C7-438F-87BB-2E57FFAADD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1785583"/>
        <c:axId val="1"/>
      </c:barChart>
      <c:catAx>
        <c:axId val="5717855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1785583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8</xdr:row>
      <xdr:rowOff>0</xdr:rowOff>
    </xdr:from>
    <xdr:to>
      <xdr:col>24</xdr:col>
      <xdr:colOff>0</xdr:colOff>
      <xdr:row>11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494229-95D9-455E-9F96-FD83E16CE0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QEI%20Q1%202017/For%20uploading/PRSERV_Q4_201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QEI%20Q1%202017/For%20uploading/FIN-RE_Q2_201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QEI%20Q1%202017/For%20uploading/MFG_REV%20Q2_201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QEI%20Q1%202017/For%20uploading/QEI%20Q1%20201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QEI%20Q1%202017/For%20uploading/PRSERV_Q4_201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QEI%20Q1%202017/For%20uploading/FIN-RE_Q4_201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QEI%20Q1%202017/For%20uploading/TRDTCS_Q4_201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QEI%20Q1%202017/For%20uploading/MFG_REV%20Q4_201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PRSERV_Q3_201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FIN-RE_Q3_201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TRDTCS_Q3_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QEI%20Q1%202017/For%20uploading/FIN-RE_Q4_201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MFG_REV%20Q3_201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PRSERV_Q2_201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Copy%20of%20FIN-RE_Q2%202012%20-%20gen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TRDTCS_Q2_201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MFG_REV%20Q2_201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PRSERV_Q1_201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FIN-RE_Q1_201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TRDTCS_Q1_201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MFG_REV%20Q1_2012_10%20Aug%20201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PRSERV_Q4_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QEI%20Q1%202017/For%20uploading/TRDTCS_Q4_2013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FIN-RE_Q4_201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TRDTCS_Q4_201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MFG_REV%20Q4_2011_rev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PRSERV_Q3_201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FIN-RE_Q3_201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TRDTCS_Q3_2011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MFG_REVQ3_2011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PRSERV_Q2_201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FIN-RE_Q2_2011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TRDTCS_Q2_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QEI%20Q1%202017/For%20uploading/MFG_REV%20Q4_201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MFG_REVQ2_201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PRSERV_Q1_201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FIN-RE_Q1_201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TRDTCS_Q1_2011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MFG_REVQ1_201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PRSERV_Q4_2010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FIN-RE_Q4_2010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TRDTCS_Q4_2010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MFG_REVQ4_2010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PRSERV_Q3_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3\QEI%20Q3%202013\Raw%20data\PRSERV_Q3_2013%201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TRDTCS_Q3_2010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PRSERV_Q2_10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FIN-RE_Q2_10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TRDTCS_Q2_2010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MFG_REVQ2_10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PRSERV_Q1_10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FIN-RE_Q1_10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TRDTCS_Q1_2010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MFG_REVQ1_10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4%202009\Final%20tables\PRSERV-Q4-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QEI%20Q1%202017/For%20uploading/FIN-RE_Q3_2013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4%202009\Final%20tables\FIN_Q4_09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4%202009\Final%20tables\TRDTCS_Q4_09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MFG_REVQ4_09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3%202009\Final%20tables\PRSERV_Q3_09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3%202009\Final%20tables\FIN_Q3_09_rev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3%202009\Final%20tables\TRDTCS_Q3_09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3%202009\Final%20tables\MFG_REVQ3_09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Q2%202009\Final%20Tables\PRSERV_Q2_09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Q2%202009\Final%20Tables\FIN_Q2_09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Q2%202009\Final%20Tables\TRDTCS_Q2_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QEI%20Q1%202017/For%20uploading/TRDTCS_Q3_2013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Q2%202009\Final%20Tables\MFG_REVQ2_09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1Q%202009\Final%20Tables\PRSERV_Q1_09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1Q%202009\Final%20Tables\FIN_Q1_09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1Q%202009\Final%20Tables\TRDTCS_Q1_09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1Q%202009\Final%20Tables\MFG_REVQ1_09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4Q%202008\Final%20Tables\PRSERV_Q4_08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4Q%202008\Final%20Tables\FIN_Q4_08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4Q%202008\Final%20Tables\TRDTCS_Q4_08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4Q%202008\Final%20Tables\MFG_REVQ4_08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3Q%202008\Final%20Tables\PRSERV_Q3_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QEI%20Q1%202017/For%20uploading/MFG_REV%20Q3_2013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2Q%202008\Final%20tables\full%20access%20files\FIN_Q2_08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2Q%202008\Final%20tables\full%20access%20files\TRDTCS_Q2_08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2Q%202008\Final%20tables\full%20access%20files\MFG_REVQ2_08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/QEI%201Q%202008/QEI_Q12008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QEI%20Q1%202017/For%20uploading/Summary%20Tables%20Q1%202017_value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QEI%20Q1%202017/For%20uploading/PRSERV_Q2_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 refreshError="1">
        <row r="97">
          <cell r="B97">
            <v>5153.483762322423</v>
          </cell>
        </row>
      </sheetData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 refreshError="1"/>
      <sheetData sheetId="1" refreshError="1">
        <row r="207">
          <cell r="B207">
            <v>11199.222787179853</v>
          </cell>
          <cell r="J207">
            <v>3814.3576572349539</v>
          </cell>
        </row>
      </sheetData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G_REV"/>
      <sheetName val="gr-pub"/>
      <sheetName val="gr-yoy"/>
      <sheetName val="analysis"/>
    </sheetNames>
    <sheetDataSet>
      <sheetData sheetId="0" refreshError="1">
        <row r="97">
          <cell r="B97">
            <v>4559.6201026093231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F"/>
      <sheetName val="M&amp;Q"/>
      <sheetName val="MFG_REV"/>
      <sheetName val="MFG-EMP"/>
      <sheetName val="Construction"/>
      <sheetName val="Trade&amp;TCS"/>
      <sheetName val="EGW"/>
      <sheetName val="FIN &amp; RE"/>
      <sheetName val="SERVICES"/>
    </sheetNames>
    <sheetDataSet>
      <sheetData sheetId="0" refreshError="1"/>
      <sheetData sheetId="1" refreshError="1"/>
      <sheetData sheetId="2" refreshError="1">
        <row r="96">
          <cell r="B96">
            <v>4540.5804703496824</v>
          </cell>
        </row>
      </sheetData>
      <sheetData sheetId="3" refreshError="1"/>
      <sheetData sheetId="4" refreshError="1"/>
      <sheetData sheetId="5" refreshError="1">
        <row r="97">
          <cell r="B97">
            <v>16103.177927544704</v>
          </cell>
          <cell r="C97">
            <v>8128.1653988347789</v>
          </cell>
        </row>
      </sheetData>
      <sheetData sheetId="6" refreshError="1"/>
      <sheetData sheetId="7" refreshError="1">
        <row r="206">
          <cell r="B206">
            <v>10397.904375389562</v>
          </cell>
          <cell r="J206">
            <v>2664.315869042342</v>
          </cell>
        </row>
      </sheetData>
      <sheetData sheetId="8" refreshError="1">
        <row r="94">
          <cell r="B94">
            <v>5055.6039573907683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>
        <row r="91">
          <cell r="B91">
            <v>4987.4945007598271</v>
          </cell>
        </row>
      </sheetData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/>
      <sheetData sheetId="1">
        <row r="204">
          <cell r="B204">
            <v>11617.535437650333</v>
          </cell>
          <cell r="J204">
            <v>3168.8991388902659</v>
          </cell>
        </row>
      </sheetData>
      <sheetData sheetId="2"/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>
        <row r="94">
          <cell r="B94">
            <v>17272.301630573755</v>
          </cell>
          <cell r="C94">
            <v>8172.3194281951137</v>
          </cell>
        </row>
      </sheetData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G_REV"/>
      <sheetName val="gr-pub"/>
      <sheetName val="gr-yoy"/>
      <sheetName val="analysis"/>
    </sheetNames>
    <sheetDataSet>
      <sheetData sheetId="0">
        <row r="93">
          <cell r="B93">
            <v>4845.8533357620918</v>
          </cell>
        </row>
      </sheetData>
      <sheetData sheetId="1"/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>
        <row r="90">
          <cell r="B90">
            <v>4341.9474997294519</v>
          </cell>
        </row>
      </sheetData>
      <sheetData sheetId="1"/>
      <sheetData sheetId="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/>
      <sheetData sheetId="1">
        <row r="203">
          <cell r="B203">
            <v>10607.768511993609</v>
          </cell>
          <cell r="J203">
            <v>2641.857585590612</v>
          </cell>
        </row>
      </sheetData>
      <sheetData sheetId="2"/>
      <sheetData sheetId="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>
        <row r="93">
          <cell r="B93">
            <v>15854.759256060925</v>
          </cell>
          <cell r="C93">
            <v>7969.9117892319919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 refreshError="1"/>
      <sheetData sheetId="1" refreshError="1">
        <row r="209">
          <cell r="B209">
            <v>12840.50765342621</v>
          </cell>
          <cell r="J209">
            <v>3478.7184299668402</v>
          </cell>
        </row>
      </sheetData>
      <sheetData sheetId="2" refreshError="1"/>
      <sheetData sheetId="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G_REV"/>
      <sheetName val="gr-pub"/>
      <sheetName val="gr-yoy"/>
      <sheetName val="analysis"/>
    </sheetNames>
    <sheetDataSet>
      <sheetData sheetId="0">
        <row r="92">
          <cell r="B92">
            <v>3870.1451128320191</v>
          </cell>
        </row>
      </sheetData>
      <sheetData sheetId="1"/>
      <sheetData sheetId="2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 refreshError="1">
        <row r="89">
          <cell r="B89">
            <v>4305.6668436164437</v>
          </cell>
        </row>
      </sheetData>
      <sheetData sheetId="1" refreshError="1"/>
      <sheetData sheetId="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 refreshError="1"/>
      <sheetData sheetId="1" refreshError="1">
        <row r="202">
          <cell r="B202">
            <v>9999.0970101055518</v>
          </cell>
          <cell r="J202">
            <v>3409.1130421398525</v>
          </cell>
        </row>
      </sheetData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 refreshError="1">
        <row r="92">
          <cell r="B92">
            <v>14951.810319571186</v>
          </cell>
          <cell r="C92">
            <v>8709.7961990213444</v>
          </cell>
        </row>
      </sheetData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G_REV"/>
      <sheetName val="gr-pub"/>
      <sheetName val="gr-yoy"/>
      <sheetName val="analysis"/>
    </sheetNames>
    <sheetDataSet>
      <sheetData sheetId="0" refreshError="1">
        <row r="91">
          <cell r="B91">
            <v>4427.4481050864006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 refreshError="1">
        <row r="88">
          <cell r="B88">
            <v>4403.7513774926138</v>
          </cell>
        </row>
      </sheetData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 refreshError="1"/>
      <sheetData sheetId="1" refreshError="1">
        <row r="201">
          <cell r="B201">
            <v>8804.5181609999236</v>
          </cell>
          <cell r="J201">
            <v>2377.0255322819407</v>
          </cell>
        </row>
      </sheetData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 refreshError="1">
        <row r="91">
          <cell r="B91">
            <v>14491.586885753182</v>
          </cell>
          <cell r="C91">
            <v>8136.0646487073072</v>
          </cell>
        </row>
      </sheetData>
      <sheetData sheetId="1" refreshError="1"/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G_REV"/>
      <sheetName val="gr-pub"/>
      <sheetName val="gr-yoy"/>
      <sheetName val="analysis"/>
    </sheetNames>
    <sheetDataSet>
      <sheetData sheetId="0" refreshError="1">
        <row r="88">
          <cell r="B88">
            <v>4260.7275044513535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 refreshError="1">
        <row r="86">
          <cell r="B86">
            <v>4462.9337286145819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 refreshError="1">
        <row r="100">
          <cell r="B100">
            <v>18683.771754724934</v>
          </cell>
          <cell r="C100">
            <v>9472.4510196538304</v>
          </cell>
        </row>
      </sheetData>
      <sheetData sheetId="1" refreshError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 refreshError="1"/>
      <sheetData sheetId="1" refreshError="1">
        <row r="199">
          <cell r="B199">
            <v>10571.262359233106</v>
          </cell>
          <cell r="J199">
            <v>2596.8654397087948</v>
          </cell>
        </row>
      </sheetData>
      <sheetData sheetId="2" refreshError="1"/>
      <sheetData sheetId="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 refreshError="1">
        <row r="88">
          <cell r="B88">
            <v>16035.651682851727</v>
          </cell>
          <cell r="C88">
            <v>7794.3209265898604</v>
          </cell>
        </row>
      </sheetData>
      <sheetData sheetId="1"/>
      <sheetData sheetId="2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G_REV"/>
      <sheetName val="gr-pub"/>
      <sheetName val="gr-yoy"/>
      <sheetName val="analysis"/>
    </sheetNames>
    <sheetDataSet>
      <sheetData sheetId="0">
        <row r="86">
          <cell r="B86">
            <v>4619.3849131988891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 refreshError="1">
        <row r="85">
          <cell r="B85">
            <v>4082.8116525338764</v>
          </cell>
        </row>
      </sheetData>
      <sheetData sheetId="1" refreshError="1"/>
      <sheetData sheetId="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 refreshError="1"/>
      <sheetData sheetId="1" refreshError="1">
        <row r="198">
          <cell r="B198">
            <v>9485.2408076419179</v>
          </cell>
          <cell r="J198">
            <v>2199.9026296024936</v>
          </cell>
        </row>
      </sheetData>
      <sheetData sheetId="2" refreshError="1"/>
      <sheetData sheetId="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 refreshError="1">
        <row r="87">
          <cell r="B87">
            <v>14392.799677527259</v>
          </cell>
          <cell r="C87">
            <v>7577.0327427717239</v>
          </cell>
        </row>
      </sheetData>
      <sheetData sheetId="1" refreshError="1"/>
      <sheetData sheetId="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G_REV"/>
      <sheetName val="gr-pub"/>
      <sheetName val="gr-yoy"/>
      <sheetName val="analysis"/>
    </sheetNames>
    <sheetDataSet>
      <sheetData sheetId="0" refreshError="1">
        <row r="85">
          <cell r="B85">
            <v>3682.4532723472535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 refreshError="1">
        <row r="85">
          <cell r="B85">
            <v>4037.3864264156864</v>
          </cell>
        </row>
      </sheetData>
      <sheetData sheetId="1"/>
      <sheetData sheetId="2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/>
      <sheetData sheetId="1" refreshError="1">
        <row r="197">
          <cell r="B197">
            <v>9135.3383379178667</v>
          </cell>
          <cell r="J197">
            <v>2783.1832761316286</v>
          </cell>
        </row>
      </sheetData>
      <sheetData sheetId="2"/>
      <sheetData sheetId="3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 refreshError="1">
        <row r="86">
          <cell r="B86">
            <v>13237.811791381744</v>
          </cell>
          <cell r="C86">
            <v>7863.4543355073874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G_REV"/>
      <sheetName val="gr-pub"/>
      <sheetName val="gr-yoy"/>
      <sheetName val="analysis"/>
    </sheetNames>
    <sheetDataSet>
      <sheetData sheetId="0" refreshError="1">
        <row r="99">
          <cell r="B99">
            <v>5234.8907661082003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G_REV"/>
      <sheetName val="gr-pub"/>
      <sheetName val="gr-yoy"/>
      <sheetName val="analysis"/>
    </sheetNames>
    <sheetDataSet>
      <sheetData sheetId="0" refreshError="1">
        <row r="84">
          <cell r="B84">
            <v>4285.9531324396057</v>
          </cell>
        </row>
      </sheetData>
      <sheetData sheetId="1"/>
      <sheetData sheetId="2"/>
      <sheetData sheetId="3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>
        <row r="84">
          <cell r="B84">
            <v>4024.7205016900971</v>
          </cell>
        </row>
      </sheetData>
      <sheetData sheetId="1"/>
      <sheetData sheetId="2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/>
      <sheetData sheetId="1">
        <row r="196">
          <cell r="B196">
            <v>7812.5556505447275</v>
          </cell>
          <cell r="J196">
            <v>1855.1503195565388</v>
          </cell>
        </row>
      </sheetData>
      <sheetData sheetId="2"/>
      <sheetData sheetId="3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>
        <row r="85">
          <cell r="B85">
            <v>12503.476978222297</v>
          </cell>
          <cell r="C85">
            <v>7480.9819097133768</v>
          </cell>
        </row>
      </sheetData>
      <sheetData sheetId="1"/>
      <sheetData sheetId="2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G_REV"/>
      <sheetName val="gr-pub"/>
      <sheetName val="gr-yoy"/>
      <sheetName val="analysis"/>
    </sheetNames>
    <sheetDataSet>
      <sheetData sheetId="0">
        <row r="83">
          <cell r="B83">
            <v>4213.7995314047093</v>
          </cell>
        </row>
      </sheetData>
      <sheetData sheetId="1"/>
      <sheetData sheetId="2"/>
      <sheetData sheetId="3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 refreshError="1">
        <row r="81">
          <cell r="B81">
            <v>4098.9812472583526</v>
          </cell>
        </row>
      </sheetData>
      <sheetData sheetId="1" refreshError="1"/>
      <sheetData sheetId="2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 refreshError="1"/>
      <sheetData sheetId="1" refreshError="1">
        <row r="193">
          <cell r="B193">
            <v>9024.8031873357195</v>
          </cell>
          <cell r="J193">
            <v>1767.4386679651648</v>
          </cell>
        </row>
        <row r="194">
          <cell r="B194">
            <v>9512.7197869524007</v>
          </cell>
          <cell r="J194">
            <v>2074.8202341813685</v>
          </cell>
        </row>
      </sheetData>
      <sheetData sheetId="2" refreshError="1"/>
      <sheetData sheetId="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 refreshError="1">
        <row r="83">
          <cell r="B83">
            <v>14506.864761761046</v>
          </cell>
          <cell r="C83">
            <v>7428.0467021692757</v>
          </cell>
        </row>
      </sheetData>
      <sheetData sheetId="1" refreshError="1"/>
      <sheetData sheetId="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G_REV"/>
      <sheetName val="gr-pub"/>
      <sheetName val="gr-yoy"/>
      <sheetName val="analysis"/>
    </sheetNames>
    <sheetDataSet>
      <sheetData sheetId="0" refreshError="1">
        <row r="80">
          <cell r="B80">
            <v>3580.8774514728175</v>
          </cell>
        </row>
        <row r="81">
          <cell r="B81">
            <v>4348.5717583932919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 refreshError="1">
        <row r="80">
          <cell r="B80">
            <v>3871.8385569187362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>
        <row r="96">
          <cell r="B96">
            <v>4724.3429059502123</v>
          </cell>
        </row>
      </sheetData>
      <sheetData sheetId="1"/>
      <sheetData sheetId="2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 refreshError="1">
        <row r="82">
          <cell r="B82">
            <v>13186.989431923283</v>
          </cell>
          <cell r="C82">
            <v>7086.7511025070417</v>
          </cell>
        </row>
      </sheetData>
      <sheetData sheetId="1" refreshError="1"/>
      <sheetData sheetId="2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 refreshError="1">
        <row r="79">
          <cell r="B79">
            <v>3720.4204028527597</v>
          </cell>
        </row>
      </sheetData>
      <sheetData sheetId="1" refreshError="1"/>
      <sheetData sheetId="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 refreshError="1"/>
      <sheetData sheetId="1" refreshError="1">
        <row r="194">
          <cell r="B194">
            <v>8235.7334724699613</v>
          </cell>
          <cell r="G194">
            <v>2382.1442583907265</v>
          </cell>
        </row>
      </sheetData>
      <sheetData sheetId="2" refreshError="1"/>
      <sheetData sheetId="3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 refreshError="1">
        <row r="81">
          <cell r="B81">
            <v>12463.260484783763</v>
          </cell>
          <cell r="C81">
            <v>7199.5783181418628</v>
          </cell>
        </row>
      </sheetData>
      <sheetData sheetId="1" refreshError="1"/>
      <sheetData sheetId="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G_REV"/>
      <sheetName val="gr-pub"/>
      <sheetName val="gr-yoy"/>
      <sheetName val="analysis"/>
    </sheetNames>
    <sheetDataSet>
      <sheetData sheetId="0" refreshError="1">
        <row r="79">
          <cell r="B79">
            <v>3999.4288918653556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 refreshError="1">
        <row r="76">
          <cell r="B76">
            <v>3869.7359502742102</v>
          </cell>
        </row>
      </sheetData>
      <sheetData sheetId="1" refreshError="1"/>
      <sheetData sheetId="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 refreshError="1"/>
      <sheetData sheetId="1" refreshError="1">
        <row r="189">
          <cell r="B189">
            <v>7265.6637754070925</v>
          </cell>
          <cell r="G189">
            <v>1616.2210496950099</v>
          </cell>
        </row>
      </sheetData>
      <sheetData sheetId="2" refreshError="1"/>
      <sheetData sheetId="3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 refreshError="1">
        <row r="80">
          <cell r="B80">
            <v>11847.286846963147</v>
          </cell>
          <cell r="C80">
            <v>6849.0219403702895</v>
          </cell>
        </row>
      </sheetData>
      <sheetData sheetId="1" refreshError="1"/>
      <sheetData sheetId="2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G_REV"/>
      <sheetName val="gr-pub"/>
      <sheetName val="gr-yoy"/>
      <sheetName val="analysis"/>
    </sheetNames>
    <sheetDataSet>
      <sheetData sheetId="0" refreshError="1">
        <row r="78">
          <cell r="B78">
            <v>3751.4366966461762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 refreshError="1">
        <row r="73">
          <cell r="B73">
            <v>3871.7144594772512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 refreshError="1"/>
      <sheetData sheetId="1" refreshError="1">
        <row r="208">
          <cell r="B208">
            <v>12419.964178578301</v>
          </cell>
          <cell r="J208">
            <v>2927.6154652919363</v>
          </cell>
        </row>
      </sheetData>
      <sheetData sheetId="2" refreshError="1"/>
      <sheetData sheetId="3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"/>
      <sheetName val="FINANCE"/>
      <sheetName val="GR"/>
      <sheetName val="GRq2q"/>
    </sheetNames>
    <sheetDataSet>
      <sheetData sheetId="0" refreshError="1"/>
      <sheetData sheetId="1" refreshError="1">
        <row r="186">
          <cell r="B186">
            <v>8437.49741625553</v>
          </cell>
          <cell r="G186">
            <v>1671.8716039507513</v>
          </cell>
        </row>
      </sheetData>
      <sheetData sheetId="2" refreshError="1"/>
      <sheetData sheetId="3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 refreshError="1">
        <row r="78">
          <cell r="B78">
            <v>12735.048708114102</v>
          </cell>
          <cell r="C78">
            <v>6719.189976297348</v>
          </cell>
        </row>
      </sheetData>
      <sheetData sheetId="1" refreshError="1"/>
      <sheetData sheetId="2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G_REV"/>
      <sheetName val="gr-pub"/>
      <sheetName val="gr-yoy"/>
      <sheetName val="analysis"/>
    </sheetNames>
    <sheetDataSet>
      <sheetData sheetId="0">
        <row r="75">
          <cell r="B75">
            <v>3919.2983439404275</v>
          </cell>
        </row>
      </sheetData>
      <sheetData sheetId="1"/>
      <sheetData sheetId="2"/>
      <sheetData sheetId="3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 refreshError="1">
        <row r="72">
          <cell r="B72">
            <v>3684.8903243627078</v>
          </cell>
        </row>
      </sheetData>
      <sheetData sheetId="1" refreshError="1"/>
      <sheetData sheetId="2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"/>
      <sheetName val="FINANCE"/>
      <sheetName val="GR"/>
      <sheetName val="GRq2q"/>
    </sheetNames>
    <sheetDataSet>
      <sheetData sheetId="0" refreshError="1"/>
      <sheetData sheetId="1" refreshError="1">
        <row r="185">
          <cell r="B185">
            <v>7997.0441356030369</v>
          </cell>
          <cell r="G185">
            <v>1524.9327785154617</v>
          </cell>
        </row>
      </sheetData>
      <sheetData sheetId="2" refreshError="1"/>
      <sheetData sheetId="3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 refreshError="1">
        <row r="77">
          <cell r="B77">
            <v>11322.178837035974</v>
          </cell>
          <cell r="C77">
            <v>6475.4330798320143</v>
          </cell>
        </row>
      </sheetData>
      <sheetData sheetId="1" refreshError="1"/>
      <sheetData sheetId="2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G_REV"/>
      <sheetName val="gr-pub"/>
      <sheetName val="gr-yoy"/>
      <sheetName val="analysis"/>
    </sheetNames>
    <sheetDataSet>
      <sheetData sheetId="0" refreshError="1">
        <row r="74">
          <cell r="B74">
            <v>3174.2410672332317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>
        <row r="71">
          <cell r="B71">
            <v>3580.8634545067362</v>
          </cell>
        </row>
      </sheetData>
      <sheetData sheetId="1"/>
      <sheetData sheetId="2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"/>
      <sheetName val="FINANCE"/>
      <sheetName val="GR"/>
      <sheetName val="GRq2q"/>
    </sheetNames>
    <sheetDataSet>
      <sheetData sheetId="0"/>
      <sheetData sheetId="1">
        <row r="184">
          <cell r="B184">
            <v>7747.3201283047583</v>
          </cell>
          <cell r="G184">
            <v>1790.9353606768423</v>
          </cell>
        </row>
      </sheetData>
      <sheetData sheetId="2"/>
      <sheetData sheetId="3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>
        <row r="76">
          <cell r="B76">
            <v>11048.205826317633</v>
          </cell>
          <cell r="C76">
            <v>6569.5209900799255</v>
          </cell>
        </row>
      </sheetData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 refreshError="1">
        <row r="98">
          <cell r="B98">
            <v>16829.346547697067</v>
          </cell>
          <cell r="C98">
            <v>8942.6091622661243</v>
          </cell>
        </row>
        <row r="99">
          <cell r="B99">
            <v>17425.521866726562</v>
          </cell>
          <cell r="C99">
            <v>8751.9630457312905</v>
          </cell>
        </row>
      </sheetData>
      <sheetData sheetId="1" refreshError="1"/>
      <sheetData sheetId="2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G_REV"/>
      <sheetName val="gr-pub"/>
      <sheetName val="gr-yoy"/>
      <sheetName val="analysis"/>
    </sheetNames>
    <sheetDataSet>
      <sheetData sheetId="0">
        <row r="73">
          <cell r="B73">
            <v>3336.7247211296353</v>
          </cell>
        </row>
      </sheetData>
      <sheetData sheetId="1"/>
      <sheetData sheetId="2"/>
      <sheetData sheetId="3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>
        <row r="70">
          <cell r="B70">
            <v>3614.7312935078835</v>
          </cell>
        </row>
      </sheetData>
      <sheetData sheetId="1"/>
      <sheetData sheetId="2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"/>
      <sheetName val="FINANCE"/>
      <sheetName val="GR"/>
      <sheetName val="GRq2q"/>
    </sheetNames>
    <sheetDataSet>
      <sheetData sheetId="0"/>
      <sheetData sheetId="1">
        <row r="183">
          <cell r="B183">
            <v>6564.7814684716204</v>
          </cell>
          <cell r="G183">
            <v>1398.0913468945569</v>
          </cell>
        </row>
      </sheetData>
      <sheetData sheetId="2"/>
      <sheetData sheetId="3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>
        <row r="75">
          <cell r="B75">
            <v>10932.120051501972</v>
          </cell>
          <cell r="C75">
            <v>6324.2402510941693</v>
          </cell>
        </row>
      </sheetData>
      <sheetData sheetId="1"/>
      <sheetData sheetId="2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G_REV"/>
      <sheetName val="gr-pub"/>
      <sheetName val="gr-yoy"/>
      <sheetName val="analysis"/>
    </sheetNames>
    <sheetDataSet>
      <sheetData sheetId="0">
        <row r="72">
          <cell r="B72">
            <v>3027.9362578745945</v>
          </cell>
        </row>
      </sheetData>
      <sheetData sheetId="1"/>
      <sheetData sheetId="2"/>
      <sheetData sheetId="3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>
        <row r="67">
          <cell r="B67">
            <v>3697.9355098569476</v>
          </cell>
        </row>
        <row r="68">
          <cell r="B68">
            <v>3746.0120198604036</v>
          </cell>
        </row>
      </sheetData>
      <sheetData sheetId="1"/>
      <sheetData sheetId="2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"/>
      <sheetName val="FINANCE"/>
      <sheetName val="GR"/>
      <sheetName val="GRq2q"/>
    </sheetNames>
    <sheetDataSet>
      <sheetData sheetId="0"/>
      <sheetData sheetId="1">
        <row r="180">
          <cell r="B180">
            <v>7154.1595796621614</v>
          </cell>
          <cell r="G180">
            <v>1649.0841282376778</v>
          </cell>
        </row>
        <row r="181">
          <cell r="B181">
            <v>7367.0733549905171</v>
          </cell>
          <cell r="G181">
            <v>1738.4336990229774</v>
          </cell>
        </row>
      </sheetData>
      <sheetData sheetId="2"/>
      <sheetData sheetId="3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>
        <row r="72">
          <cell r="B72">
            <v>10711.970771078753</v>
          </cell>
          <cell r="C72">
            <v>6011.6819664189361</v>
          </cell>
        </row>
        <row r="73">
          <cell r="B73">
            <v>11499.346562677038</v>
          </cell>
          <cell r="C73">
            <v>6260.9567783783295</v>
          </cell>
        </row>
      </sheetData>
      <sheetData sheetId="1"/>
      <sheetData sheetId="2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G_REV"/>
      <sheetName val="gr-pub"/>
      <sheetName val="gr-yoy"/>
      <sheetName val="analysis"/>
    </sheetNames>
    <sheetDataSet>
      <sheetData sheetId="0">
        <row r="69">
          <cell r="B69">
            <v>3622.2942274840721</v>
          </cell>
        </row>
        <row r="70">
          <cell r="B70">
            <v>3840.8678188147842</v>
          </cell>
        </row>
      </sheetData>
      <sheetData sheetId="1"/>
      <sheetData sheetId="2"/>
      <sheetData sheetId="3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>
        <row r="65">
          <cell r="B65">
            <v>3584.3830446243901</v>
          </cell>
        </row>
        <row r="66">
          <cell r="B66">
            <v>3573.8006030703664</v>
          </cell>
        </row>
      </sheetData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G_REV"/>
      <sheetName val="gr-pub"/>
      <sheetName val="gr-yoy"/>
      <sheetName val="analysis"/>
    </sheetNames>
    <sheetDataSet>
      <sheetData sheetId="0" refreshError="1">
        <row r="98">
          <cell r="B98">
            <v>4175.7050947459447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"/>
      <sheetName val="FINANCE"/>
      <sheetName val="GR"/>
      <sheetName val="GRq2q"/>
    </sheetNames>
    <sheetDataSet>
      <sheetData sheetId="0"/>
      <sheetData sheetId="1">
        <row r="174">
          <cell r="G174">
            <v>1310.6760071141641</v>
          </cell>
        </row>
        <row r="178">
          <cell r="B178">
            <v>6501.6038619684914</v>
          </cell>
          <cell r="G178">
            <v>1309.9555966990081</v>
          </cell>
        </row>
        <row r="179">
          <cell r="B179">
            <v>7400.2820226776648</v>
          </cell>
          <cell r="G179">
            <v>1667.5886659584644</v>
          </cell>
        </row>
      </sheetData>
      <sheetData sheetId="2"/>
      <sheetData sheetId="3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>
        <row r="70">
          <cell r="B70">
            <v>9942.5179801467639</v>
          </cell>
          <cell r="C70">
            <v>5960.3310352302187</v>
          </cell>
        </row>
        <row r="71">
          <cell r="B71">
            <v>10576.706397929947</v>
          </cell>
          <cell r="C71">
            <v>6389.59056123344</v>
          </cell>
        </row>
      </sheetData>
      <sheetData sheetId="1"/>
      <sheetData sheetId="2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G_REV"/>
      <sheetName val="gr-pub"/>
      <sheetName val="gr-yoy"/>
      <sheetName val="analysis"/>
    </sheetNames>
    <sheetDataSet>
      <sheetData sheetId="0">
        <row r="67">
          <cell r="B67">
            <v>3357.595033174573</v>
          </cell>
        </row>
        <row r="68">
          <cell r="B68">
            <v>3790.7605059858029</v>
          </cell>
        </row>
      </sheetData>
      <sheetData sheetId="1"/>
      <sheetData sheetId="2"/>
      <sheetData sheetId="3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SSREV"/>
      <sheetName val="EMP "/>
      <sheetName val="COMP"/>
      <sheetName val="CperE"/>
      <sheetName val="CperEk"/>
      <sheetName val="AFF"/>
      <sheetName val="M&amp;Q"/>
      <sheetName val="MFG_REV"/>
      <sheetName val="MFG-EMP"/>
      <sheetName val="Construction"/>
      <sheetName val="EGW"/>
      <sheetName val="TR &amp; TCS"/>
      <sheetName val="FIN &amp; RE"/>
      <sheetName val="PRSERV"/>
    </sheetNames>
    <sheetDataSet>
      <sheetData sheetId="0">
        <row r="51">
          <cell r="D51">
            <v>2613.4114361770553</v>
          </cell>
          <cell r="F51">
            <v>6554.123543603896</v>
          </cell>
          <cell r="H51">
            <v>4337.7356813913229</v>
          </cell>
          <cell r="J51">
            <v>4267.1791247690735</v>
          </cell>
          <cell r="L51">
            <v>724.06080090585237</v>
          </cell>
          <cell r="N51">
            <v>2890.0089299585602</v>
          </cell>
        </row>
        <row r="52">
          <cell r="D52">
            <v>3047.2195399699194</v>
          </cell>
          <cell r="F52">
            <v>6721.7166769111745</v>
          </cell>
          <cell r="H52">
            <v>4737.8355279105672</v>
          </cell>
          <cell r="J52">
            <v>5014.0417306210584</v>
          </cell>
          <cell r="L52">
            <v>894.21508911872786</v>
          </cell>
          <cell r="N52">
            <v>2843.5437874915556</v>
          </cell>
        </row>
        <row r="53">
          <cell r="D53">
            <v>2832.9175257598436</v>
          </cell>
          <cell r="F53">
            <v>6985.748311949983</v>
          </cell>
          <cell r="H53">
            <v>4548.8987914851141</v>
          </cell>
          <cell r="J53">
            <v>4678.3700989130211</v>
          </cell>
          <cell r="L53">
            <v>736.03793649281124</v>
          </cell>
          <cell r="N53">
            <v>2869.8829099319182</v>
          </cell>
        </row>
        <row r="54">
          <cell r="D54">
            <v>3041.9988135612402</v>
          </cell>
          <cell r="F54">
            <v>8422.0181648868984</v>
          </cell>
          <cell r="H54">
            <v>5105.8985853576569</v>
          </cell>
          <cell r="J54">
            <v>4809.7531730759883</v>
          </cell>
          <cell r="L54">
            <v>839.08324760180471</v>
          </cell>
          <cell r="N54">
            <v>3035.2444090009271</v>
          </cell>
        </row>
        <row r="56">
          <cell r="D56">
            <v>2844.2306074993962</v>
          </cell>
          <cell r="F56">
            <v>7794.8772364716024</v>
          </cell>
          <cell r="H56">
            <v>4858.8909665983165</v>
          </cell>
          <cell r="J56">
            <v>5201.4182063417393</v>
          </cell>
          <cell r="L56">
            <v>830.68788676549639</v>
          </cell>
          <cell r="N56">
            <v>3110.7387572501848</v>
          </cell>
        </row>
        <row r="57">
          <cell r="D57">
            <v>3119.2510788528675</v>
          </cell>
          <cell r="F57">
            <v>8090.2143601692633</v>
          </cell>
          <cell r="H57">
            <v>5251.0888664009017</v>
          </cell>
          <cell r="J57">
            <v>5819.9054987492982</v>
          </cell>
          <cell r="L57">
            <v>1005.1085819291895</v>
          </cell>
          <cell r="N57">
            <v>3133.5689266077138</v>
          </cell>
        </row>
        <row r="58">
          <cell r="D58">
            <v>2999.1756829339633</v>
          </cell>
          <cell r="F58">
            <v>7973.5678972929963</v>
          </cell>
          <cell r="H58">
            <v>5201.5439540928028</v>
          </cell>
          <cell r="J58">
            <v>5281.8861080882443</v>
          </cell>
          <cell r="L58">
            <v>1028.2260793135608</v>
          </cell>
          <cell r="N58">
            <v>3193.5871928911342</v>
          </cell>
        </row>
        <row r="59">
          <cell r="D59">
            <v>3300.9150581020863</v>
          </cell>
          <cell r="F59">
            <v>9458.8650251210547</v>
          </cell>
          <cell r="H59">
            <v>5536.3638924661791</v>
          </cell>
          <cell r="J59">
            <v>5641.6784733077411</v>
          </cell>
          <cell r="L59">
            <v>1174.134273114804</v>
          </cell>
          <cell r="N59">
            <v>3356.2641286293997</v>
          </cell>
        </row>
        <row r="61">
          <cell r="D61">
            <v>3123.4363151916937</v>
          </cell>
          <cell r="F61">
            <v>8925.8857322667918</v>
          </cell>
          <cell r="H61">
            <v>5385.541775749939</v>
          </cell>
          <cell r="J61">
            <v>6026.1645928013741</v>
          </cell>
          <cell r="L61">
            <v>1079.4075270312774</v>
          </cell>
          <cell r="N61">
            <v>3383.3002012199513</v>
          </cell>
        </row>
        <row r="62">
          <cell r="D62">
            <v>3290.1074556983954</v>
          </cell>
          <cell r="F62">
            <v>9107.8525813947417</v>
          </cell>
          <cell r="H62">
            <v>5922.9059480392098</v>
          </cell>
          <cell r="J62">
            <v>6704.9232856773833</v>
          </cell>
          <cell r="N62">
            <v>3379.2717474515362</v>
          </cell>
        </row>
        <row r="63">
          <cell r="D63">
            <v>3141.3155291085559</v>
          </cell>
          <cell r="F63">
            <v>9378.0158109175227</v>
          </cell>
          <cell r="H63">
            <v>5633.812073650819</v>
          </cell>
          <cell r="J63">
            <v>6257.8867869494097</v>
          </cell>
          <cell r="L63">
            <v>1204.9333538533015</v>
          </cell>
          <cell r="N63">
            <v>3442.7363581112254</v>
          </cell>
        </row>
        <row r="64">
          <cell r="D64">
            <v>3483.4319995766609</v>
          </cell>
          <cell r="F64">
            <v>10410.658156411553</v>
          </cell>
          <cell r="H64">
            <v>5933.7192421801365</v>
          </cell>
          <cell r="J64">
            <v>6481.0707409457009</v>
          </cell>
          <cell r="L64">
            <v>1354.0384613697395</v>
          </cell>
          <cell r="N64">
            <v>3575.7365779827146</v>
          </cell>
        </row>
      </sheetData>
      <sheetData sheetId="1">
        <row r="51">
          <cell r="D51">
            <v>19.837651810831787</v>
          </cell>
        </row>
      </sheetData>
      <sheetData sheetId="2">
        <row r="51">
          <cell r="D51">
            <v>313.08427301781461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EV GR"/>
      <sheetName val="EMP "/>
      <sheetName val="EMP GR"/>
      <sheetName val="COMP"/>
      <sheetName val="COMP GR"/>
      <sheetName val="CperE"/>
      <sheetName val="CperE GR"/>
      <sheetName val="CperEk"/>
      <sheetName val="CperEK G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 refreshError="1">
        <row r="95">
          <cell r="B95">
            <v>4804.334083025552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FK199"/>
  <sheetViews>
    <sheetView showGridLines="0" tabSelected="1" view="pageBreakPreview" zoomScale="120" zoomScaleNormal="100" zoomScaleSheetLayoutView="120" workbookViewId="0">
      <selection activeCell="F124" sqref="F124"/>
    </sheetView>
  </sheetViews>
  <sheetFormatPr defaultColWidth="11" defaultRowHeight="12.75" x14ac:dyDescent="0.2"/>
  <cols>
    <col min="1" max="1" width="12.85546875" style="1" customWidth="1"/>
    <col min="2" max="2" width="13.140625" style="1" customWidth="1"/>
    <col min="3" max="3" width="2.140625" style="1" customWidth="1"/>
    <col min="4" max="4" width="16.42578125" style="1" customWidth="1"/>
    <col min="5" max="5" width="2.140625" style="1" customWidth="1"/>
    <col min="6" max="6" width="12.85546875" style="1" customWidth="1"/>
    <col min="7" max="7" width="1.7109375" style="1" customWidth="1"/>
    <col min="8" max="8" width="16.140625" style="1" customWidth="1"/>
    <col min="9" max="9" width="1.7109375" style="1" customWidth="1"/>
    <col min="10" max="10" width="13" style="1" customWidth="1"/>
    <col min="11" max="11" width="1.85546875" style="1" customWidth="1"/>
    <col min="12" max="12" width="12.85546875" style="1" customWidth="1"/>
    <col min="13" max="13" width="1.85546875" style="1" customWidth="1"/>
    <col min="14" max="14" width="12.85546875" style="1" customWidth="1"/>
    <col min="15" max="15" width="1.85546875" style="2" customWidth="1"/>
    <col min="16" max="16" width="3.140625" style="2" customWidth="1"/>
    <col min="17" max="20" width="11" style="2"/>
    <col min="21" max="22" width="14.42578125" style="2" customWidth="1"/>
    <col min="23" max="23" width="13.28515625" style="2" customWidth="1"/>
    <col min="24" max="24" width="4.140625" style="2" customWidth="1"/>
    <col min="25" max="26" width="14.42578125" style="2" customWidth="1"/>
    <col min="27" max="27" width="13.28515625" style="2" customWidth="1"/>
    <col min="28" max="28" width="4.140625" style="2" customWidth="1"/>
    <col min="29" max="30" width="14.42578125" style="2" customWidth="1"/>
    <col min="31" max="31" width="13.28515625" style="2" customWidth="1"/>
    <col min="32" max="167" width="11" style="2"/>
    <col min="168" max="16384" width="11" style="1"/>
  </cols>
  <sheetData>
    <row r="1" spans="1:167" s="146" customFormat="1" ht="17.25" customHeight="1" x14ac:dyDescent="0.2">
      <c r="A1" s="160" t="s">
        <v>17</v>
      </c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  <c r="ES1" s="147"/>
      <c r="ET1" s="147"/>
      <c r="EU1" s="147"/>
      <c r="EV1" s="147"/>
      <c r="EW1" s="147"/>
      <c r="EX1" s="147"/>
      <c r="EY1" s="147"/>
      <c r="EZ1" s="147"/>
      <c r="FA1" s="147"/>
      <c r="FB1" s="147"/>
      <c r="FC1" s="147"/>
      <c r="FD1" s="147"/>
      <c r="FE1" s="147"/>
      <c r="FF1" s="147"/>
      <c r="FG1" s="147"/>
      <c r="FH1" s="147"/>
      <c r="FI1" s="147"/>
      <c r="FJ1" s="147"/>
      <c r="FK1" s="147"/>
    </row>
    <row r="2" spans="1:167" s="146" customFormat="1" ht="15" customHeight="1" x14ac:dyDescent="0.2">
      <c r="A2" s="158" t="s">
        <v>16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3"/>
      <c r="P2" s="153"/>
      <c r="Q2" s="149"/>
      <c r="R2" s="152"/>
      <c r="S2" s="151"/>
      <c r="T2" s="151"/>
      <c r="U2" s="151"/>
      <c r="V2" s="151"/>
      <c r="W2" s="151"/>
      <c r="X2" s="151"/>
      <c r="Y2" s="152"/>
      <c r="Z2" s="151"/>
      <c r="AA2" s="151"/>
      <c r="AB2" s="151"/>
      <c r="AC2" s="152"/>
      <c r="AD2" s="151"/>
      <c r="AE2" s="151"/>
      <c r="AF2" s="151"/>
      <c r="AG2" s="151"/>
      <c r="AH2" s="151"/>
      <c r="AI2" s="147"/>
      <c r="AJ2" s="147"/>
      <c r="AK2" s="147"/>
      <c r="AL2" s="147"/>
      <c r="AM2" s="159"/>
      <c r="AN2" s="147"/>
      <c r="AO2" s="159"/>
      <c r="AP2" s="147"/>
      <c r="AQ2" s="147"/>
      <c r="AR2" s="147"/>
      <c r="AS2" s="147"/>
      <c r="AT2" s="147"/>
      <c r="AU2" s="159"/>
      <c r="AV2" s="147"/>
      <c r="AW2" s="147"/>
      <c r="AX2" s="147"/>
      <c r="AY2" s="147"/>
      <c r="AZ2" s="147"/>
      <c r="BA2" s="159"/>
      <c r="BB2" s="147"/>
      <c r="BC2" s="159"/>
      <c r="BD2" s="147"/>
      <c r="BE2" s="147"/>
      <c r="BF2" s="147"/>
      <c r="BG2" s="159"/>
      <c r="BH2" s="147"/>
      <c r="BI2" s="147"/>
      <c r="BJ2" s="147"/>
      <c r="BK2" s="159"/>
      <c r="BL2" s="147"/>
      <c r="BM2" s="159"/>
      <c r="BN2" s="147"/>
      <c r="BO2" s="159"/>
      <c r="BP2" s="147"/>
      <c r="BQ2" s="147"/>
      <c r="BR2" s="147"/>
      <c r="BS2" s="159"/>
      <c r="BT2" s="147"/>
      <c r="BU2" s="147"/>
      <c r="BV2" s="147"/>
      <c r="BW2" s="159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  <c r="FK2" s="147"/>
    </row>
    <row r="3" spans="1:167" s="146" customFormat="1" ht="15" customHeight="1" x14ac:dyDescent="0.25">
      <c r="A3" s="158" t="s">
        <v>15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3"/>
      <c r="P3" s="153"/>
      <c r="Q3" s="149"/>
      <c r="R3" s="152"/>
      <c r="S3" s="151"/>
      <c r="T3" s="151"/>
      <c r="U3" s="151"/>
      <c r="V3" s="151"/>
      <c r="W3" s="151"/>
      <c r="X3" s="151"/>
      <c r="Y3" s="152"/>
      <c r="Z3" s="151"/>
      <c r="AA3" s="151"/>
      <c r="AB3" s="151"/>
      <c r="AC3" s="152"/>
      <c r="AD3" s="151"/>
      <c r="AE3" s="151"/>
      <c r="AF3" s="151"/>
      <c r="AG3" s="150"/>
      <c r="AH3" s="149"/>
      <c r="AI3" s="148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</row>
    <row r="4" spans="1:167" s="146" customFormat="1" ht="13.5" x14ac:dyDescent="0.25">
      <c r="A4" s="156" t="s">
        <v>14</v>
      </c>
      <c r="B4" s="153"/>
      <c r="C4" s="153"/>
      <c r="D4" s="155"/>
      <c r="E4" s="154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49"/>
      <c r="R4" s="152"/>
      <c r="S4" s="151"/>
      <c r="T4" s="151"/>
      <c r="U4" s="151"/>
      <c r="V4" s="151"/>
      <c r="W4" s="151"/>
      <c r="X4" s="151"/>
      <c r="Y4" s="152"/>
      <c r="Z4" s="151"/>
      <c r="AA4" s="151"/>
      <c r="AB4" s="151"/>
      <c r="AC4" s="152"/>
      <c r="AD4" s="151"/>
      <c r="AE4" s="151"/>
      <c r="AF4" s="151"/>
      <c r="AG4" s="150"/>
      <c r="AH4" s="149"/>
      <c r="AI4" s="148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47"/>
      <c r="EH4" s="147"/>
      <c r="EI4" s="147"/>
      <c r="EJ4" s="147"/>
      <c r="EK4" s="147"/>
      <c r="EL4" s="147"/>
      <c r="EM4" s="147"/>
      <c r="EN4" s="147"/>
      <c r="EO4" s="147"/>
      <c r="EP4" s="147"/>
      <c r="EQ4" s="147"/>
      <c r="ER4" s="147"/>
      <c r="ES4" s="147"/>
      <c r="ET4" s="147"/>
      <c r="EU4" s="147"/>
      <c r="EV4" s="147"/>
      <c r="EW4" s="147"/>
      <c r="EX4" s="147"/>
      <c r="EY4" s="147"/>
      <c r="EZ4" s="147"/>
      <c r="FA4" s="147"/>
      <c r="FB4" s="147"/>
      <c r="FC4" s="147"/>
      <c r="FD4" s="147"/>
      <c r="FE4" s="147"/>
      <c r="FF4" s="147"/>
      <c r="FG4" s="147"/>
      <c r="FH4" s="147"/>
      <c r="FI4" s="147"/>
      <c r="FJ4" s="147"/>
      <c r="FK4" s="147"/>
    </row>
    <row r="5" spans="1:167" ht="14.25" thickBot="1" x14ac:dyDescent="0.3">
      <c r="A5" s="145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20"/>
      <c r="R5" s="122"/>
      <c r="S5" s="114"/>
      <c r="T5" s="114"/>
      <c r="U5" s="114"/>
      <c r="V5" s="114"/>
      <c r="W5" s="114"/>
      <c r="X5" s="114"/>
      <c r="Y5" s="122"/>
      <c r="Z5" s="114"/>
      <c r="AA5" s="114"/>
      <c r="AB5" s="114"/>
      <c r="AC5" s="122"/>
      <c r="AD5" s="114"/>
      <c r="AE5" s="114"/>
      <c r="AF5" s="114"/>
      <c r="AG5" s="27"/>
      <c r="AH5" s="120"/>
      <c r="AI5" s="128"/>
    </row>
    <row r="6" spans="1:167" ht="13.5" x14ac:dyDescent="0.25">
      <c r="A6" s="143" t="s">
        <v>13</v>
      </c>
      <c r="B6" s="142" t="s">
        <v>12</v>
      </c>
      <c r="C6" s="140"/>
      <c r="D6" s="141" t="s">
        <v>11</v>
      </c>
      <c r="E6" s="140"/>
      <c r="F6" s="141" t="s">
        <v>10</v>
      </c>
      <c r="G6" s="140"/>
      <c r="H6" s="138" t="s">
        <v>9</v>
      </c>
      <c r="I6" s="139"/>
      <c r="J6" s="138" t="s">
        <v>8</v>
      </c>
      <c r="K6" s="139"/>
      <c r="L6" s="138" t="s">
        <v>7</v>
      </c>
      <c r="M6" s="139"/>
      <c r="N6" s="138" t="s">
        <v>6</v>
      </c>
      <c r="O6" s="137"/>
      <c r="P6" s="130"/>
      <c r="Q6" s="120"/>
      <c r="R6" s="114"/>
      <c r="S6" s="114"/>
      <c r="T6" s="114"/>
      <c r="U6" s="122"/>
      <c r="V6" s="114"/>
      <c r="W6" s="122"/>
      <c r="X6" s="114"/>
      <c r="Y6" s="122"/>
      <c r="Z6" s="114"/>
      <c r="AA6" s="122"/>
      <c r="AB6" s="114"/>
      <c r="AC6" s="122"/>
      <c r="AD6" s="114"/>
      <c r="AE6" s="122"/>
      <c r="AF6" s="114"/>
      <c r="AG6" s="27"/>
      <c r="AH6" s="120"/>
      <c r="AI6" s="128"/>
    </row>
    <row r="7" spans="1:167" ht="15" customHeight="1" thickBot="1" x14ac:dyDescent="0.3">
      <c r="A7" s="136"/>
      <c r="B7" s="135"/>
      <c r="C7" s="135"/>
      <c r="D7" s="135"/>
      <c r="E7" s="135"/>
      <c r="F7" s="135"/>
      <c r="G7" s="135"/>
      <c r="H7" s="134"/>
      <c r="I7" s="133"/>
      <c r="J7" s="134"/>
      <c r="K7" s="133"/>
      <c r="L7" s="134"/>
      <c r="M7" s="133"/>
      <c r="N7" s="132"/>
      <c r="O7" s="131"/>
      <c r="P7" s="130"/>
      <c r="Q7" s="120"/>
      <c r="R7" s="122"/>
      <c r="S7" s="114"/>
      <c r="T7" s="114"/>
      <c r="U7" s="122"/>
      <c r="V7" s="122"/>
      <c r="W7" s="122"/>
      <c r="X7" s="114"/>
      <c r="Y7" s="122"/>
      <c r="Z7" s="122"/>
      <c r="AA7" s="122"/>
      <c r="AB7" s="114"/>
      <c r="AC7" s="122"/>
      <c r="AD7" s="122"/>
      <c r="AE7" s="122"/>
      <c r="AF7" s="114"/>
      <c r="AG7" s="27"/>
      <c r="AH7" s="129"/>
      <c r="AI7" s="128"/>
    </row>
    <row r="8" spans="1:167" s="117" customFormat="1" hidden="1" thickTop="1" thickBot="1" x14ac:dyDescent="0.25">
      <c r="A8" s="127"/>
      <c r="B8" s="120">
        <f>SUM(D8:N8)</f>
        <v>1</v>
      </c>
      <c r="C8" s="120"/>
      <c r="D8" s="126">
        <v>0.48499999999999999</v>
      </c>
      <c r="E8" s="120"/>
      <c r="F8" s="126">
        <v>0.39400000000000002</v>
      </c>
      <c r="G8" s="126"/>
      <c r="H8" s="126">
        <v>5.6000000000000001E-2</v>
      </c>
      <c r="I8" s="126"/>
      <c r="J8" s="125">
        <v>0</v>
      </c>
      <c r="K8" s="125"/>
      <c r="L8" s="125">
        <v>0</v>
      </c>
      <c r="M8" s="125"/>
      <c r="N8" s="124">
        <v>6.5000000000000002E-2</v>
      </c>
      <c r="O8" s="123"/>
      <c r="P8" s="64"/>
      <c r="Q8" s="120"/>
      <c r="R8" s="122"/>
      <c r="S8" s="114"/>
      <c r="T8" s="114"/>
      <c r="U8" s="121"/>
      <c r="V8" s="64"/>
      <c r="W8" s="64"/>
      <c r="X8" s="114"/>
      <c r="Y8" s="121"/>
      <c r="Z8" s="64"/>
      <c r="AA8" s="64"/>
      <c r="AB8" s="114"/>
      <c r="AC8" s="121"/>
      <c r="AD8" s="64"/>
      <c r="AE8" s="64"/>
      <c r="AF8" s="114"/>
      <c r="AG8" s="120"/>
      <c r="AH8" s="120"/>
      <c r="AI8" s="119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18"/>
    </row>
    <row r="9" spans="1:167" s="117" customFormat="1" hidden="1" thickTop="1" thickBot="1" x14ac:dyDescent="0.25">
      <c r="A9" s="127"/>
      <c r="B9" s="120"/>
      <c r="C9" s="120"/>
      <c r="D9" s="126"/>
      <c r="E9" s="120"/>
      <c r="F9" s="126"/>
      <c r="G9" s="126"/>
      <c r="H9" s="126"/>
      <c r="I9" s="126"/>
      <c r="J9" s="125"/>
      <c r="K9" s="125"/>
      <c r="L9" s="125"/>
      <c r="M9" s="125"/>
      <c r="N9" s="124"/>
      <c r="O9" s="123"/>
      <c r="P9" s="64"/>
      <c r="Q9" s="120"/>
      <c r="R9" s="122"/>
      <c r="S9" s="114"/>
      <c r="T9" s="114"/>
      <c r="U9" s="121"/>
      <c r="V9" s="64"/>
      <c r="W9" s="64"/>
      <c r="X9" s="114"/>
      <c r="Y9" s="121"/>
      <c r="Z9" s="64"/>
      <c r="AA9" s="64"/>
      <c r="AB9" s="114"/>
      <c r="AC9" s="121"/>
      <c r="AD9" s="64"/>
      <c r="AE9" s="64"/>
      <c r="AF9" s="114"/>
      <c r="AG9" s="120"/>
      <c r="AH9" s="120"/>
      <c r="AI9" s="119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18"/>
    </row>
    <row r="10" spans="1:167" ht="16.5" hidden="1" thickTop="1" thickBot="1" x14ac:dyDescent="0.3">
      <c r="A10" s="109">
        <v>1997</v>
      </c>
      <c r="B10" s="102">
        <v>2120.6</v>
      </c>
      <c r="C10" s="108"/>
      <c r="D10" s="99">
        <v>1488.325</v>
      </c>
      <c r="E10" s="108"/>
      <c r="F10" s="99">
        <v>3058.75</v>
      </c>
      <c r="G10" s="100"/>
      <c r="H10" s="99">
        <v>1823.3</v>
      </c>
      <c r="I10" s="100"/>
      <c r="J10" s="99">
        <v>3625.5250000000001</v>
      </c>
      <c r="K10" s="100"/>
      <c r="L10" s="99">
        <v>671.72500000000002</v>
      </c>
      <c r="M10" s="99"/>
      <c r="N10" s="99">
        <v>1397.2750000000001</v>
      </c>
      <c r="O10" s="98"/>
      <c r="P10" s="104"/>
      <c r="Q10" s="10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115"/>
      <c r="AH10" s="114"/>
    </row>
    <row r="11" spans="1:167" ht="16.5" hidden="1" thickTop="1" thickBot="1" x14ac:dyDescent="0.3">
      <c r="A11" s="34" t="s">
        <v>0</v>
      </c>
      <c r="B11" s="67">
        <v>1924.2</v>
      </c>
      <c r="C11" s="111"/>
      <c r="D11" s="66">
        <v>1365.3</v>
      </c>
      <c r="E11" s="110"/>
      <c r="F11" s="66">
        <v>2738.5</v>
      </c>
      <c r="G11" s="66"/>
      <c r="H11" s="66">
        <v>1715.9</v>
      </c>
      <c r="I11" s="66"/>
      <c r="J11" s="66">
        <v>3307.8</v>
      </c>
      <c r="K11" s="66"/>
      <c r="L11" s="113">
        <v>595.29999999999995</v>
      </c>
      <c r="M11" s="66"/>
      <c r="N11" s="66">
        <v>1328.4</v>
      </c>
      <c r="O11" s="68"/>
      <c r="P11" s="66"/>
      <c r="Q11" s="10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27"/>
      <c r="AH11" s="114"/>
    </row>
    <row r="12" spans="1:167" ht="16.5" hidden="1" thickTop="1" thickBot="1" x14ac:dyDescent="0.3">
      <c r="A12" s="34" t="s">
        <v>3</v>
      </c>
      <c r="B12" s="67">
        <v>2082.9</v>
      </c>
      <c r="C12" s="111"/>
      <c r="D12" s="66">
        <v>1435.1</v>
      </c>
      <c r="E12" s="110"/>
      <c r="F12" s="66">
        <v>3027.7</v>
      </c>
      <c r="G12" s="64"/>
      <c r="H12" s="66">
        <v>1860.9</v>
      </c>
      <c r="I12" s="66"/>
      <c r="J12" s="66">
        <v>3568.3</v>
      </c>
      <c r="K12" s="66"/>
      <c r="L12" s="66">
        <v>633.70000000000005</v>
      </c>
      <c r="M12" s="66"/>
      <c r="N12" s="66">
        <v>1370.5</v>
      </c>
      <c r="O12" s="68"/>
      <c r="P12" s="64"/>
      <c r="Q12" s="6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9"/>
      <c r="AG12" s="27"/>
      <c r="AH12" s="114"/>
    </row>
    <row r="13" spans="1:167" ht="16.5" hidden="1" thickTop="1" thickBot="1" x14ac:dyDescent="0.3">
      <c r="A13" s="34" t="s">
        <v>2</v>
      </c>
      <c r="B13" s="67">
        <v>2144.8000000000002</v>
      </c>
      <c r="C13" s="111"/>
      <c r="D13" s="66">
        <v>1567.8</v>
      </c>
      <c r="E13" s="110"/>
      <c r="F13" s="66">
        <v>3031</v>
      </c>
      <c r="G13" s="64"/>
      <c r="H13" s="66">
        <v>1753.9</v>
      </c>
      <c r="I13" s="66"/>
      <c r="J13" s="66">
        <v>3740</v>
      </c>
      <c r="K13" s="66"/>
      <c r="L13" s="66">
        <v>713.7</v>
      </c>
      <c r="M13" s="66"/>
      <c r="N13" s="66">
        <v>1404.5</v>
      </c>
      <c r="O13" s="68"/>
      <c r="P13" s="64"/>
      <c r="Q13" s="10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27"/>
      <c r="AH13" s="116"/>
    </row>
    <row r="14" spans="1:167" ht="16.5" hidden="1" thickTop="1" thickBot="1" x14ac:dyDescent="0.3">
      <c r="A14" s="34" t="s">
        <v>1</v>
      </c>
      <c r="B14" s="67">
        <v>2330.6</v>
      </c>
      <c r="C14" s="111"/>
      <c r="D14" s="66">
        <v>1585.1</v>
      </c>
      <c r="E14" s="110"/>
      <c r="F14" s="66">
        <v>3437.8</v>
      </c>
      <c r="G14" s="64"/>
      <c r="H14" s="66">
        <v>1962.5</v>
      </c>
      <c r="I14" s="66"/>
      <c r="J14" s="66">
        <v>3886</v>
      </c>
      <c r="K14" s="66"/>
      <c r="L14" s="66">
        <v>744.2</v>
      </c>
      <c r="M14" s="66"/>
      <c r="N14" s="66">
        <v>1485.7</v>
      </c>
      <c r="O14" s="68"/>
      <c r="P14" s="64"/>
      <c r="Q14" s="10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27"/>
      <c r="AH14" s="63"/>
    </row>
    <row r="15" spans="1:167" ht="16.5" hidden="1" thickTop="1" thickBot="1" x14ac:dyDescent="0.3">
      <c r="A15" s="109">
        <v>1998</v>
      </c>
      <c r="B15" s="102">
        <v>2201.2249999999999</v>
      </c>
      <c r="C15" s="108"/>
      <c r="D15" s="99">
        <v>1502.3</v>
      </c>
      <c r="E15" s="108"/>
      <c r="F15" s="99">
        <v>3210.95</v>
      </c>
      <c r="G15" s="100"/>
      <c r="H15" s="99">
        <v>1858.075</v>
      </c>
      <c r="I15" s="100"/>
      <c r="J15" s="99">
        <v>3107.9</v>
      </c>
      <c r="K15" s="100"/>
      <c r="L15" s="99">
        <v>712.35</v>
      </c>
      <c r="M15" s="99"/>
      <c r="N15" s="99">
        <v>1581</v>
      </c>
      <c r="O15" s="98"/>
      <c r="P15" s="104"/>
      <c r="Q15" s="10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115"/>
      <c r="AH15" s="114"/>
    </row>
    <row r="16" spans="1:167" ht="16.5" hidden="1" thickTop="1" thickBot="1" x14ac:dyDescent="0.3">
      <c r="A16" s="34" t="s">
        <v>0</v>
      </c>
      <c r="B16" s="67">
        <v>1977.9</v>
      </c>
      <c r="C16" s="111"/>
      <c r="D16" s="64">
        <v>1452.8</v>
      </c>
      <c r="E16" s="110"/>
      <c r="F16" s="66">
        <v>2723.8</v>
      </c>
      <c r="G16" s="64"/>
      <c r="H16" s="66">
        <v>1845.8</v>
      </c>
      <c r="I16" s="110"/>
      <c r="J16" s="66">
        <v>3742.4</v>
      </c>
      <c r="K16" s="66"/>
      <c r="L16" s="113">
        <v>692.5</v>
      </c>
      <c r="M16" s="66"/>
      <c r="N16" s="66">
        <v>1481</v>
      </c>
      <c r="O16" s="68"/>
      <c r="P16" s="64"/>
      <c r="Q16" s="10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27"/>
      <c r="AH16" s="63"/>
    </row>
    <row r="17" spans="1:167" ht="18.75" hidden="1" thickTop="1" thickBot="1" x14ac:dyDescent="0.3">
      <c r="A17" s="34" t="s">
        <v>3</v>
      </c>
      <c r="B17" s="67">
        <v>2147.8000000000002</v>
      </c>
      <c r="C17" s="111"/>
      <c r="D17" s="64">
        <v>1491.2</v>
      </c>
      <c r="E17" s="110"/>
      <c r="F17" s="66">
        <v>3082</v>
      </c>
      <c r="G17" s="112"/>
      <c r="H17" s="66">
        <v>1927.8</v>
      </c>
      <c r="I17" s="110"/>
      <c r="J17" s="66">
        <v>2940.1</v>
      </c>
      <c r="K17" s="66"/>
      <c r="L17" s="66">
        <v>696.4</v>
      </c>
      <c r="M17" s="66"/>
      <c r="N17" s="66">
        <v>1563.6</v>
      </c>
      <c r="O17" s="68"/>
      <c r="P17" s="64"/>
      <c r="Q17" s="10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27"/>
      <c r="AH17" s="63"/>
    </row>
    <row r="18" spans="1:167" ht="16.5" hidden="1" thickTop="1" thickBot="1" x14ac:dyDescent="0.3">
      <c r="A18" s="34" t="s">
        <v>2</v>
      </c>
      <c r="B18" s="67">
        <v>2215.6999999999998</v>
      </c>
      <c r="C18" s="111"/>
      <c r="D18" s="64">
        <v>1544.9</v>
      </c>
      <c r="E18" s="110"/>
      <c r="F18" s="66">
        <v>3204.6</v>
      </c>
      <c r="G18" s="64"/>
      <c r="H18" s="66">
        <v>1793.4</v>
      </c>
      <c r="I18" s="110"/>
      <c r="J18" s="66">
        <v>2868.6</v>
      </c>
      <c r="K18" s="66"/>
      <c r="L18" s="66">
        <v>713.6</v>
      </c>
      <c r="M18" s="66"/>
      <c r="N18" s="66">
        <v>1580</v>
      </c>
      <c r="O18" s="68"/>
      <c r="P18" s="64"/>
      <c r="Q18" s="10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27"/>
      <c r="AH18" s="63"/>
    </row>
    <row r="19" spans="1:167" ht="16.5" hidden="1" thickTop="1" thickBot="1" x14ac:dyDescent="0.3">
      <c r="A19" s="34" t="s">
        <v>1</v>
      </c>
      <c r="B19" s="67">
        <v>2463.5</v>
      </c>
      <c r="C19" s="111"/>
      <c r="D19" s="64">
        <v>1520.3</v>
      </c>
      <c r="E19" s="110"/>
      <c r="F19" s="66">
        <v>3833.4</v>
      </c>
      <c r="G19" s="64"/>
      <c r="H19" s="66">
        <v>1865.3</v>
      </c>
      <c r="I19" s="110"/>
      <c r="J19" s="66">
        <v>2880.5</v>
      </c>
      <c r="K19" s="66"/>
      <c r="L19" s="66">
        <v>746.9</v>
      </c>
      <c r="M19" s="66"/>
      <c r="N19" s="66">
        <v>1699.4</v>
      </c>
      <c r="O19" s="68"/>
      <c r="P19" s="64"/>
      <c r="Q19" s="10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27"/>
      <c r="AH19" s="63"/>
    </row>
    <row r="20" spans="1:167" ht="16.5" hidden="1" thickTop="1" thickBot="1" x14ac:dyDescent="0.3">
      <c r="A20" s="109" t="s">
        <v>5</v>
      </c>
      <c r="B20" s="102">
        <v>2385.4250000000002</v>
      </c>
      <c r="C20" s="108"/>
      <c r="D20" s="99">
        <v>1577.0487574557001</v>
      </c>
      <c r="E20" s="108"/>
      <c r="F20" s="99">
        <v>3530.1</v>
      </c>
      <c r="G20" s="100"/>
      <c r="H20" s="99">
        <v>2015</v>
      </c>
      <c r="I20" s="100"/>
      <c r="J20" s="99">
        <v>2587.1999999999998</v>
      </c>
      <c r="K20" s="100"/>
      <c r="L20" s="99">
        <v>592.04999999999995</v>
      </c>
      <c r="M20" s="99"/>
      <c r="N20" s="99">
        <v>1785.925</v>
      </c>
      <c r="O20" s="98"/>
      <c r="P20" s="64"/>
      <c r="Q20" s="10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27"/>
      <c r="AH20" s="63"/>
    </row>
    <row r="21" spans="1:167" ht="16.5" hidden="1" thickTop="1" thickBot="1" x14ac:dyDescent="0.3">
      <c r="A21" s="34" t="s">
        <v>0</v>
      </c>
      <c r="B21" s="67">
        <v>2095.6</v>
      </c>
      <c r="C21" s="107"/>
      <c r="D21" s="64">
        <v>1440.4123346148001</v>
      </c>
      <c r="E21" s="106"/>
      <c r="F21" s="66">
        <v>3007.7</v>
      </c>
      <c r="G21" s="64"/>
      <c r="H21" s="66">
        <v>1853.1</v>
      </c>
      <c r="I21" s="106"/>
      <c r="J21" s="64">
        <v>2743.2</v>
      </c>
      <c r="K21" s="64"/>
      <c r="L21" s="66">
        <v>619.4</v>
      </c>
      <c r="M21" s="66"/>
      <c r="N21" s="64">
        <v>1654.6</v>
      </c>
      <c r="O21" s="65"/>
      <c r="P21" s="64"/>
      <c r="Q21" s="10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27"/>
      <c r="AH21" s="63"/>
    </row>
    <row r="22" spans="1:167" ht="16.5" hidden="1" thickTop="1" thickBot="1" x14ac:dyDescent="0.3">
      <c r="A22" s="34" t="s">
        <v>3</v>
      </c>
      <c r="B22" s="67">
        <v>2302</v>
      </c>
      <c r="C22" s="105"/>
      <c r="D22" s="64">
        <v>1545.6574536440005</v>
      </c>
      <c r="E22" s="104"/>
      <c r="F22" s="66">
        <v>3360.8</v>
      </c>
      <c r="G22" s="64"/>
      <c r="H22" s="66">
        <v>2003.8</v>
      </c>
      <c r="I22" s="64"/>
      <c r="J22" s="64">
        <v>2629.8</v>
      </c>
      <c r="K22" s="104"/>
      <c r="L22" s="66">
        <v>579.1</v>
      </c>
      <c r="M22" s="66"/>
      <c r="N22" s="64">
        <v>1773.5</v>
      </c>
      <c r="O22" s="65"/>
      <c r="P22" s="64"/>
      <c r="Q22" s="10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27"/>
      <c r="AH22" s="63"/>
    </row>
    <row r="23" spans="1:167" ht="15" hidden="1" thickTop="1" thickBot="1" x14ac:dyDescent="0.3">
      <c r="A23" s="34" t="s">
        <v>2</v>
      </c>
      <c r="B23" s="67">
        <v>2384.5</v>
      </c>
      <c r="C23" s="67"/>
      <c r="D23" s="64">
        <v>1638.282102032</v>
      </c>
      <c r="E23" s="64"/>
      <c r="F23" s="66">
        <v>3461.6</v>
      </c>
      <c r="G23" s="64"/>
      <c r="H23" s="66">
        <v>1945.9</v>
      </c>
      <c r="I23" s="64"/>
      <c r="J23" s="64">
        <v>2429.9</v>
      </c>
      <c r="K23" s="64"/>
      <c r="L23" s="66">
        <v>578</v>
      </c>
      <c r="M23" s="66"/>
      <c r="N23" s="64">
        <v>1790.7</v>
      </c>
      <c r="O23" s="65"/>
      <c r="P23" s="64"/>
      <c r="Q23" s="10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27"/>
      <c r="AH23" s="63"/>
    </row>
    <row r="24" spans="1:167" ht="15" hidden="1" thickTop="1" thickBot="1" x14ac:dyDescent="0.3">
      <c r="A24" s="34" t="s">
        <v>1</v>
      </c>
      <c r="B24" s="67">
        <v>2759.6</v>
      </c>
      <c r="C24" s="67"/>
      <c r="D24" s="64">
        <v>1683.8431395319999</v>
      </c>
      <c r="E24" s="64"/>
      <c r="F24" s="66">
        <v>4290.3</v>
      </c>
      <c r="G24" s="64"/>
      <c r="H24" s="66">
        <v>2257.1999999999998</v>
      </c>
      <c r="I24" s="64"/>
      <c r="J24" s="64">
        <v>2546.1</v>
      </c>
      <c r="K24" s="64"/>
      <c r="L24" s="66">
        <v>591.70000000000005</v>
      </c>
      <c r="M24" s="66"/>
      <c r="N24" s="64">
        <v>1924.9</v>
      </c>
      <c r="O24" s="65"/>
      <c r="P24" s="64"/>
      <c r="Q24" s="10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27"/>
      <c r="AH24" s="63"/>
    </row>
    <row r="25" spans="1:167" s="47" customFormat="1" hidden="1" thickTop="1" thickBot="1" x14ac:dyDescent="0.25">
      <c r="A25" s="103" t="s">
        <v>4</v>
      </c>
      <c r="B25" s="102">
        <v>2724.9</v>
      </c>
      <c r="C25" s="101"/>
      <c r="D25" s="99">
        <v>1830.125</v>
      </c>
      <c r="E25" s="101"/>
      <c r="F25" s="99">
        <v>3972.2749999999996</v>
      </c>
      <c r="G25" s="100"/>
      <c r="H25" s="99">
        <v>2507.3249999999998</v>
      </c>
      <c r="I25" s="100"/>
      <c r="J25" s="99">
        <v>2655.8249999999998</v>
      </c>
      <c r="K25" s="100"/>
      <c r="L25" s="99">
        <v>512.72500000000002</v>
      </c>
      <c r="M25" s="99"/>
      <c r="N25" s="99">
        <v>2015.25</v>
      </c>
      <c r="O25" s="98"/>
      <c r="P25" s="66"/>
      <c r="Q25" s="18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38"/>
      <c r="AH25" s="49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</row>
    <row r="26" spans="1:167" s="47" customFormat="1" hidden="1" thickTop="1" thickBot="1" x14ac:dyDescent="0.25">
      <c r="A26" s="34" t="s">
        <v>0</v>
      </c>
      <c r="B26" s="67">
        <v>2368.1999999999998</v>
      </c>
      <c r="C26" s="67"/>
      <c r="D26" s="66">
        <v>1638.9</v>
      </c>
      <c r="E26" s="66"/>
      <c r="F26" s="66">
        <v>3355</v>
      </c>
      <c r="G26" s="66"/>
      <c r="H26" s="66">
        <v>2274.1999999999998</v>
      </c>
      <c r="I26" s="66"/>
      <c r="J26" s="66">
        <v>2295.3000000000002</v>
      </c>
      <c r="K26" s="66"/>
      <c r="L26" s="66">
        <v>594.20000000000005</v>
      </c>
      <c r="M26" s="66"/>
      <c r="N26" s="66">
        <v>1898.8</v>
      </c>
      <c r="O26" s="68"/>
      <c r="P26" s="66"/>
      <c r="Q26" s="18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38"/>
      <c r="AH26" s="49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</row>
    <row r="27" spans="1:167" s="47" customFormat="1" hidden="1" thickTop="1" thickBot="1" x14ac:dyDescent="0.25">
      <c r="A27" s="34" t="s">
        <v>3</v>
      </c>
      <c r="B27" s="67">
        <v>2673.5</v>
      </c>
      <c r="C27" s="67"/>
      <c r="D27" s="66">
        <v>1852.3</v>
      </c>
      <c r="E27" s="66"/>
      <c r="F27" s="66">
        <v>3815.3</v>
      </c>
      <c r="G27" s="66"/>
      <c r="H27" s="66">
        <v>2617.1999999999998</v>
      </c>
      <c r="I27" s="66"/>
      <c r="J27" s="66">
        <v>2552.6999999999998</v>
      </c>
      <c r="K27" s="66"/>
      <c r="L27" s="66">
        <v>599.20000000000005</v>
      </c>
      <c r="M27" s="66"/>
      <c r="N27" s="66">
        <v>1916.5</v>
      </c>
      <c r="O27" s="68"/>
      <c r="P27" s="66"/>
      <c r="Q27" s="18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38"/>
      <c r="AH27" s="49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</row>
    <row r="28" spans="1:167" s="47" customFormat="1" hidden="1" thickTop="1" thickBot="1" x14ac:dyDescent="0.25">
      <c r="A28" s="34" t="s">
        <v>2</v>
      </c>
      <c r="B28" s="67">
        <v>2751</v>
      </c>
      <c r="C28" s="67"/>
      <c r="D28" s="66">
        <v>1901.7</v>
      </c>
      <c r="E28" s="66"/>
      <c r="F28" s="66">
        <v>3953</v>
      </c>
      <c r="G28" s="66"/>
      <c r="H28" s="66">
        <v>2403</v>
      </c>
      <c r="I28" s="66"/>
      <c r="J28" s="66">
        <v>2762.7</v>
      </c>
      <c r="K28" s="66"/>
      <c r="L28" s="66">
        <v>478.9</v>
      </c>
      <c r="M28" s="66"/>
      <c r="N28" s="66">
        <v>2088.9</v>
      </c>
      <c r="O28" s="68"/>
      <c r="P28" s="66"/>
      <c r="Q28" s="18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38"/>
      <c r="AH28" s="49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</row>
    <row r="29" spans="1:167" s="89" customFormat="1" ht="3.75" hidden="1" customHeight="1" thickBot="1" x14ac:dyDescent="0.25">
      <c r="A29" s="97" t="s">
        <v>1</v>
      </c>
      <c r="B29" s="96">
        <v>3107.1</v>
      </c>
      <c r="C29" s="96"/>
      <c r="D29" s="94">
        <v>1927.6</v>
      </c>
      <c r="E29" s="94"/>
      <c r="F29" s="94">
        <v>4765.8</v>
      </c>
      <c r="G29" s="94"/>
      <c r="H29" s="94">
        <v>2734.9</v>
      </c>
      <c r="I29" s="94"/>
      <c r="J29" s="94">
        <v>3012.6</v>
      </c>
      <c r="K29" s="94"/>
      <c r="L29" s="94">
        <v>378.6</v>
      </c>
      <c r="M29" s="94"/>
      <c r="N29" s="94">
        <v>2156.8000000000002</v>
      </c>
      <c r="O29" s="95"/>
      <c r="P29" s="94"/>
      <c r="Q29" s="93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2"/>
      <c r="AH29" s="91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  <c r="DS29" s="90"/>
      <c r="DT29" s="90"/>
      <c r="DU29" s="90"/>
      <c r="DV29" s="90"/>
      <c r="DW29" s="90"/>
      <c r="DX29" s="90"/>
      <c r="DY29" s="90"/>
      <c r="DZ29" s="90"/>
      <c r="EA29" s="90"/>
      <c r="EB29" s="90"/>
      <c r="EC29" s="90"/>
      <c r="ED29" s="90"/>
      <c r="EE29" s="90"/>
      <c r="EF29" s="90"/>
      <c r="EG29" s="90"/>
      <c r="EH29" s="90"/>
      <c r="EI29" s="90"/>
      <c r="EJ29" s="90"/>
      <c r="EK29" s="90"/>
      <c r="EL29" s="90"/>
      <c r="EM29" s="90"/>
      <c r="EN29" s="90"/>
      <c r="EO29" s="90"/>
      <c r="EP29" s="90"/>
      <c r="EQ29" s="90"/>
      <c r="ER29" s="90"/>
      <c r="ES29" s="90"/>
      <c r="ET29" s="90"/>
      <c r="EU29" s="90"/>
      <c r="EV29" s="90"/>
      <c r="EW29" s="90"/>
      <c r="EX29" s="90"/>
      <c r="EY29" s="90"/>
      <c r="EZ29" s="90"/>
      <c r="FA29" s="90"/>
      <c r="FB29" s="90"/>
      <c r="FC29" s="90"/>
      <c r="FD29" s="90"/>
      <c r="FE29" s="90"/>
      <c r="FF29" s="90"/>
      <c r="FG29" s="90"/>
      <c r="FH29" s="90"/>
      <c r="FI29" s="90"/>
      <c r="FJ29" s="90"/>
      <c r="FK29" s="90"/>
    </row>
    <row r="30" spans="1:167" s="76" customFormat="1" hidden="1" thickTop="1" thickBot="1" x14ac:dyDescent="0.25">
      <c r="A30" s="56">
        <v>2001</v>
      </c>
      <c r="B30" s="85"/>
      <c r="C30" s="53"/>
      <c r="D30" s="84"/>
      <c r="E30" s="53"/>
      <c r="F30" s="84"/>
      <c r="G30" s="84"/>
      <c r="H30" s="84"/>
      <c r="I30" s="84"/>
      <c r="J30" s="84"/>
      <c r="K30" s="84"/>
      <c r="L30" s="84"/>
      <c r="M30" s="84"/>
      <c r="N30" s="84"/>
      <c r="O30" s="83"/>
      <c r="P30" s="82"/>
      <c r="Q30" s="81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79"/>
      <c r="AH30" s="78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</row>
    <row r="31" spans="1:167" s="47" customFormat="1" hidden="1" thickTop="1" thickBot="1" x14ac:dyDescent="0.25">
      <c r="A31" s="34" t="s">
        <v>0</v>
      </c>
      <c r="B31" s="67">
        <v>2650.6</v>
      </c>
      <c r="C31" s="88"/>
      <c r="D31" s="66">
        <v>1784.2221512220001</v>
      </c>
      <c r="E31" s="66"/>
      <c r="F31" s="66">
        <v>3779.262910429029</v>
      </c>
      <c r="G31" s="66"/>
      <c r="H31" s="66">
        <v>2837.8929133806705</v>
      </c>
      <c r="I31" s="66"/>
      <c r="J31" s="66">
        <v>2983.8697349321524</v>
      </c>
      <c r="K31" s="66"/>
      <c r="L31" s="66">
        <v>300.31252764728737</v>
      </c>
      <c r="M31" s="66"/>
      <c r="N31" s="66">
        <v>2102.0093248017065</v>
      </c>
      <c r="O31" s="68"/>
      <c r="P31" s="50"/>
      <c r="Q31" s="18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38"/>
      <c r="AH31" s="49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</row>
    <row r="32" spans="1:167" s="47" customFormat="1" hidden="1" thickTop="1" thickBot="1" x14ac:dyDescent="0.25">
      <c r="A32" s="34" t="s">
        <v>3</v>
      </c>
      <c r="B32" s="67">
        <v>2961.8</v>
      </c>
      <c r="C32" s="88"/>
      <c r="D32" s="66">
        <v>2016.9588643539998</v>
      </c>
      <c r="E32" s="66"/>
      <c r="F32" s="66">
        <v>4235.419943717814</v>
      </c>
      <c r="G32" s="66"/>
      <c r="H32" s="66">
        <v>3177.3752859212332</v>
      </c>
      <c r="I32" s="66"/>
      <c r="J32" s="66">
        <v>2976.3932013101085</v>
      </c>
      <c r="K32" s="66"/>
      <c r="L32" s="66">
        <v>373.01819059069567</v>
      </c>
      <c r="M32" s="66"/>
      <c r="N32" s="66">
        <v>2092.1229514097181</v>
      </c>
      <c r="O32" s="68"/>
      <c r="P32" s="66"/>
      <c r="Q32" s="18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38"/>
      <c r="AH32" s="49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</row>
    <row r="33" spans="1:167" s="47" customFormat="1" hidden="1" thickTop="1" thickBot="1" x14ac:dyDescent="0.25">
      <c r="A33" s="34" t="s">
        <v>2</v>
      </c>
      <c r="B33" s="67">
        <v>3233.8</v>
      </c>
      <c r="C33" s="88"/>
      <c r="D33" s="66">
        <v>2023.2610510699999</v>
      </c>
      <c r="E33" s="66"/>
      <c r="F33" s="66">
        <v>4932.9936084481378</v>
      </c>
      <c r="G33" s="66"/>
      <c r="H33" s="66">
        <v>3065.3192445335631</v>
      </c>
      <c r="I33" s="66"/>
      <c r="J33" s="66">
        <v>2786.092143048365</v>
      </c>
      <c r="K33" s="66"/>
      <c r="L33" s="66">
        <v>333.55286602620004</v>
      </c>
      <c r="M33" s="66"/>
      <c r="N33" s="66">
        <v>2093.5763777876878</v>
      </c>
      <c r="O33" s="68"/>
      <c r="P33" s="66"/>
      <c r="Q33" s="18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38"/>
      <c r="AH33" s="49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</row>
    <row r="34" spans="1:167" s="47" customFormat="1" hidden="1" thickTop="1" thickBot="1" x14ac:dyDescent="0.25">
      <c r="A34" s="34" t="s">
        <v>1</v>
      </c>
      <c r="B34" s="67">
        <v>3456.7</v>
      </c>
      <c r="C34" s="88"/>
      <c r="D34" s="66">
        <v>2028.03754964873</v>
      </c>
      <c r="E34" s="66"/>
      <c r="F34" s="66">
        <v>5441.0919501182962</v>
      </c>
      <c r="G34" s="66"/>
      <c r="H34" s="66">
        <v>3381.0471267205203</v>
      </c>
      <c r="I34" s="66"/>
      <c r="J34" s="66">
        <v>2975.0376240021847</v>
      </c>
      <c r="K34" s="66"/>
      <c r="L34" s="66">
        <v>460.26959982955339</v>
      </c>
      <c r="M34" s="66"/>
      <c r="N34" s="66">
        <v>2132.4622335762851</v>
      </c>
      <c r="O34" s="68"/>
      <c r="P34" s="66"/>
      <c r="Q34" s="18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38"/>
      <c r="AH34" s="49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</row>
    <row r="35" spans="1:167" s="76" customFormat="1" hidden="1" thickTop="1" thickBot="1" x14ac:dyDescent="0.25">
      <c r="A35" s="56">
        <v>2002</v>
      </c>
      <c r="B35" s="85"/>
      <c r="C35" s="53"/>
      <c r="D35" s="84"/>
      <c r="E35" s="53"/>
      <c r="F35" s="84"/>
      <c r="G35" s="84"/>
      <c r="H35" s="84"/>
      <c r="I35" s="84"/>
      <c r="J35" s="84"/>
      <c r="K35" s="84"/>
      <c r="L35" s="84"/>
      <c r="M35" s="84"/>
      <c r="N35" s="84"/>
      <c r="O35" s="83"/>
      <c r="P35" s="82"/>
      <c r="Q35" s="81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79"/>
      <c r="AH35" s="78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7"/>
      <c r="FG35" s="77"/>
      <c r="FH35" s="77"/>
      <c r="FI35" s="77"/>
      <c r="FJ35" s="77"/>
      <c r="FK35" s="77"/>
    </row>
    <row r="36" spans="1:167" s="47" customFormat="1" hidden="1" thickTop="1" thickBot="1" x14ac:dyDescent="0.25">
      <c r="A36" s="34" t="s">
        <v>0</v>
      </c>
      <c r="B36" s="67">
        <v>2908.9319750807899</v>
      </c>
      <c r="C36" s="50"/>
      <c r="D36" s="66">
        <v>1853.4473176059998</v>
      </c>
      <c r="E36" s="66"/>
      <c r="F36" s="66">
        <v>4298.4626405934532</v>
      </c>
      <c r="G36" s="45"/>
      <c r="H36" s="66">
        <v>3140.2114765518522</v>
      </c>
      <c r="I36" s="45"/>
      <c r="J36" s="66">
        <v>2917.7156109402217</v>
      </c>
      <c r="K36" s="66"/>
      <c r="L36" s="66">
        <v>433.06766647962684</v>
      </c>
      <c r="M36" s="66"/>
      <c r="N36" s="66">
        <v>2162.521584017778</v>
      </c>
      <c r="O36" s="68"/>
      <c r="P36" s="50"/>
      <c r="Q36" s="18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38"/>
      <c r="AH36" s="49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</row>
    <row r="37" spans="1:167" s="47" customFormat="1" hidden="1" thickTop="1" thickBot="1" x14ac:dyDescent="0.25">
      <c r="A37" s="34" t="s">
        <v>3</v>
      </c>
      <c r="B37" s="67">
        <v>3199.0628610259655</v>
      </c>
      <c r="C37" s="67"/>
      <c r="D37" s="66">
        <v>2240.1015140639997</v>
      </c>
      <c r="E37" s="66"/>
      <c r="F37" s="66">
        <v>4491.4636131561001</v>
      </c>
      <c r="G37" s="66"/>
      <c r="H37" s="66">
        <v>3447.4765793536685</v>
      </c>
      <c r="I37" s="66"/>
      <c r="J37" s="66">
        <v>3006.5402968986459</v>
      </c>
      <c r="K37" s="66"/>
      <c r="L37" s="66">
        <v>443.37467694184187</v>
      </c>
      <c r="M37" s="66"/>
      <c r="N37" s="66">
        <v>2306.4349950402616</v>
      </c>
      <c r="O37" s="68"/>
      <c r="P37" s="66"/>
      <c r="Q37" s="18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38"/>
      <c r="AH37" s="49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</row>
    <row r="38" spans="1:167" s="47" customFormat="1" hidden="1" thickTop="1" thickBot="1" x14ac:dyDescent="0.25">
      <c r="A38" s="34" t="s">
        <v>2</v>
      </c>
      <c r="B38" s="67">
        <v>3400.132377279529</v>
      </c>
      <c r="C38" s="67"/>
      <c r="D38" s="66">
        <v>2236.6582437040001</v>
      </c>
      <c r="E38" s="66"/>
      <c r="F38" s="66">
        <v>5030.4392467348325</v>
      </c>
      <c r="G38" s="66"/>
      <c r="H38" s="66">
        <v>3289.5239697227325</v>
      </c>
      <c r="I38" s="66"/>
      <c r="J38" s="66">
        <v>2961.7255423495512</v>
      </c>
      <c r="K38" s="66"/>
      <c r="L38" s="66">
        <v>439.51731725244781</v>
      </c>
      <c r="M38" s="66"/>
      <c r="N38" s="66">
        <v>2294.564977924495</v>
      </c>
      <c r="O38" s="68"/>
      <c r="P38" s="66"/>
      <c r="Q38" s="18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38"/>
      <c r="AH38" s="49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</row>
    <row r="39" spans="1:167" s="47" customFormat="1" hidden="1" thickTop="1" thickBot="1" x14ac:dyDescent="0.25">
      <c r="A39" s="34" t="s">
        <v>1</v>
      </c>
      <c r="B39" s="67">
        <v>3665.084576151683</v>
      </c>
      <c r="C39" s="67"/>
      <c r="D39" s="66">
        <v>2218.1098199871076</v>
      </c>
      <c r="E39" s="66"/>
      <c r="F39" s="66">
        <v>5659.7471965013592</v>
      </c>
      <c r="G39" s="66"/>
      <c r="H39" s="66">
        <v>3748.7415158960252</v>
      </c>
      <c r="I39" s="66"/>
      <c r="J39" s="66">
        <v>3074.8630959354846</v>
      </c>
      <c r="K39" s="66"/>
      <c r="L39" s="66">
        <v>438.94594474001963</v>
      </c>
      <c r="M39" s="66"/>
      <c r="N39" s="66">
        <v>2298.9445099418831</v>
      </c>
      <c r="O39" s="68"/>
      <c r="P39" s="66"/>
      <c r="Q39" s="18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38"/>
      <c r="AH39" s="49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</row>
    <row r="40" spans="1:167" s="76" customFormat="1" hidden="1" thickTop="1" thickBot="1" x14ac:dyDescent="0.25">
      <c r="A40" s="56">
        <v>2003</v>
      </c>
      <c r="B40" s="85"/>
      <c r="C40" s="53"/>
      <c r="D40" s="84"/>
      <c r="E40" s="53"/>
      <c r="F40" s="84"/>
      <c r="G40" s="84"/>
      <c r="H40" s="84"/>
      <c r="I40" s="84"/>
      <c r="J40" s="84"/>
      <c r="K40" s="84"/>
      <c r="L40" s="84"/>
      <c r="M40" s="84"/>
      <c r="N40" s="84"/>
      <c r="O40" s="83"/>
      <c r="P40" s="82"/>
      <c r="Q40" s="81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79"/>
      <c r="AH40" s="78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</row>
    <row r="41" spans="1:167" s="47" customFormat="1" hidden="1" thickTop="1" thickBot="1" x14ac:dyDescent="0.25">
      <c r="A41" s="34" t="s">
        <v>0</v>
      </c>
      <c r="B41" s="67">
        <v>3192.5736383774497</v>
      </c>
      <c r="C41" s="50"/>
      <c r="D41" s="66">
        <v>2101.3636903852544</v>
      </c>
      <c r="E41" s="66"/>
      <c r="F41" s="66">
        <v>4659.6698668795689</v>
      </c>
      <c r="G41" s="45"/>
      <c r="H41" s="66">
        <v>3453.0797918346075</v>
      </c>
      <c r="I41" s="45"/>
      <c r="J41" s="66">
        <v>3162.6994640340458</v>
      </c>
      <c r="K41" s="66"/>
      <c r="L41" s="66">
        <v>472.96425545737111</v>
      </c>
      <c r="M41" s="66"/>
      <c r="N41" s="66">
        <v>2217.3823484201989</v>
      </c>
      <c r="O41" s="68"/>
      <c r="P41" s="50"/>
      <c r="Q41" s="18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38"/>
      <c r="AH41" s="49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</row>
    <row r="42" spans="1:167" s="47" customFormat="1" hidden="1" thickTop="1" thickBot="1" x14ac:dyDescent="0.25">
      <c r="A42" s="34" t="s">
        <v>3</v>
      </c>
      <c r="B42" s="67">
        <v>3414.7290779385812</v>
      </c>
      <c r="C42" s="50"/>
      <c r="D42" s="66">
        <v>2374.4208834534975</v>
      </c>
      <c r="E42" s="66"/>
      <c r="F42" s="66">
        <v>4855.3760012885114</v>
      </c>
      <c r="G42" s="45"/>
      <c r="H42" s="66">
        <v>3708.6290939152063</v>
      </c>
      <c r="I42" s="45"/>
      <c r="J42" s="66">
        <v>3392.3381235301208</v>
      </c>
      <c r="K42" s="66"/>
      <c r="L42" s="66">
        <v>507.53794253130491</v>
      </c>
      <c r="M42" s="66"/>
      <c r="N42" s="66">
        <v>2191.2857799493809</v>
      </c>
      <c r="O42" s="68"/>
      <c r="P42" s="50"/>
      <c r="Q42" s="18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38"/>
      <c r="AH42" s="49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</row>
    <row r="43" spans="1:167" s="47" customFormat="1" hidden="1" thickTop="1" thickBot="1" x14ac:dyDescent="0.25">
      <c r="A43" s="87" t="s">
        <v>2</v>
      </c>
      <c r="B43" s="67">
        <v>3518.9515867827936</v>
      </c>
      <c r="C43" s="50"/>
      <c r="D43" s="66">
        <v>2306.316960069269</v>
      </c>
      <c r="E43" s="66"/>
      <c r="F43" s="66">
        <v>5195.7378589788359</v>
      </c>
      <c r="G43" s="45"/>
      <c r="H43" s="66">
        <v>3589.7349291937367</v>
      </c>
      <c r="I43" s="45"/>
      <c r="J43" s="66">
        <v>3224.1900466522852</v>
      </c>
      <c r="K43" s="66"/>
      <c r="L43" s="66">
        <v>496.82889194389435</v>
      </c>
      <c r="M43" s="66"/>
      <c r="N43" s="66">
        <v>2342.1844411798097</v>
      </c>
      <c r="O43" s="68"/>
      <c r="P43" s="50"/>
      <c r="Q43" s="18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38"/>
      <c r="AH43" s="49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</row>
    <row r="44" spans="1:167" s="47" customFormat="1" hidden="1" thickTop="1" thickBot="1" x14ac:dyDescent="0.25">
      <c r="A44" s="87" t="s">
        <v>1</v>
      </c>
      <c r="B44" s="67">
        <v>4011.5302960194608</v>
      </c>
      <c r="C44" s="50"/>
      <c r="D44" s="66">
        <v>2285.2583521901629</v>
      </c>
      <c r="E44" s="66"/>
      <c r="F44" s="66">
        <v>6390.757566543969</v>
      </c>
      <c r="G44" s="45"/>
      <c r="H44" s="66">
        <v>3959.1640967644521</v>
      </c>
      <c r="I44" s="45"/>
      <c r="J44" s="66">
        <v>3475.6460733202948</v>
      </c>
      <c r="K44" s="66"/>
      <c r="L44" s="66">
        <v>507.31198156391048</v>
      </c>
      <c r="M44" s="66"/>
      <c r="N44" s="66">
        <v>2515.5126856938277</v>
      </c>
      <c r="O44" s="68"/>
      <c r="P44" s="50"/>
      <c r="Q44" s="18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38"/>
      <c r="AH44" s="49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</row>
    <row r="45" spans="1:167" s="76" customFormat="1" hidden="1" thickTop="1" thickBot="1" x14ac:dyDescent="0.25">
      <c r="A45" s="56">
        <v>2004</v>
      </c>
      <c r="B45" s="85"/>
      <c r="C45" s="53"/>
      <c r="D45" s="84"/>
      <c r="E45" s="53"/>
      <c r="F45" s="84"/>
      <c r="G45" s="84"/>
      <c r="H45" s="84"/>
      <c r="I45" s="84"/>
      <c r="J45" s="84"/>
      <c r="K45" s="84"/>
      <c r="L45" s="84"/>
      <c r="M45" s="84"/>
      <c r="N45" s="84"/>
      <c r="O45" s="83"/>
      <c r="P45" s="82"/>
      <c r="Q45" s="81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79"/>
      <c r="AH45" s="78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7"/>
      <c r="FK45" s="77"/>
    </row>
    <row r="46" spans="1:167" s="47" customFormat="1" hidden="1" thickTop="1" thickBot="1" x14ac:dyDescent="0.25">
      <c r="A46" s="34" t="s">
        <v>0</v>
      </c>
      <c r="B46" s="67">
        <v>3570.7589569918778</v>
      </c>
      <c r="C46" s="86"/>
      <c r="D46" s="66">
        <v>2332.0992108265996</v>
      </c>
      <c r="E46" s="69"/>
      <c r="F46" s="66">
        <v>5207.8283409766791</v>
      </c>
      <c r="G46" s="45"/>
      <c r="H46" s="66">
        <v>3841.2114735286868</v>
      </c>
      <c r="I46" s="45"/>
      <c r="J46" s="66">
        <v>3603.3410387962599</v>
      </c>
      <c r="K46" s="66"/>
      <c r="L46" s="66">
        <v>536.58388290014818</v>
      </c>
      <c r="M46" s="66"/>
      <c r="N46" s="66">
        <v>2656.9020135162896</v>
      </c>
      <c r="O46" s="68"/>
      <c r="P46" s="50"/>
      <c r="Q46" s="18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38"/>
      <c r="AH46" s="49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48"/>
      <c r="FI46" s="48"/>
      <c r="FJ46" s="48"/>
      <c r="FK46" s="48"/>
    </row>
    <row r="47" spans="1:167" s="47" customFormat="1" hidden="1" thickTop="1" thickBot="1" x14ac:dyDescent="0.25">
      <c r="A47" s="34" t="s">
        <v>3</v>
      </c>
      <c r="B47" s="67">
        <v>3954.2851407500384</v>
      </c>
      <c r="C47" s="86"/>
      <c r="D47" s="66">
        <v>2620.1253886081663</v>
      </c>
      <c r="E47" s="66"/>
      <c r="F47" s="66">
        <v>5780.6894584841148</v>
      </c>
      <c r="G47" s="45"/>
      <c r="H47" s="66">
        <v>4258.5480586513204</v>
      </c>
      <c r="I47" s="45"/>
      <c r="J47" s="66">
        <v>4015.7902297939504</v>
      </c>
      <c r="K47" s="66"/>
      <c r="L47" s="66">
        <v>647.92503860192903</v>
      </c>
      <c r="M47" s="66"/>
      <c r="N47" s="66">
        <v>2576.2152207363592</v>
      </c>
      <c r="O47" s="68"/>
      <c r="P47" s="50"/>
      <c r="Q47" s="18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38"/>
      <c r="AH47" s="49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8"/>
      <c r="FF47" s="48"/>
      <c r="FG47" s="48"/>
      <c r="FH47" s="48"/>
      <c r="FI47" s="48"/>
      <c r="FJ47" s="48"/>
      <c r="FK47" s="48"/>
    </row>
    <row r="48" spans="1:167" s="47" customFormat="1" hidden="1" thickTop="1" thickBot="1" x14ac:dyDescent="0.25">
      <c r="A48" s="34" t="s">
        <v>2</v>
      </c>
      <c r="B48" s="67">
        <v>4026.7130431831838</v>
      </c>
      <c r="C48" s="86"/>
      <c r="D48" s="66">
        <v>2564.7989822370328</v>
      </c>
      <c r="E48" s="66"/>
      <c r="F48" s="66">
        <v>6017.4017960777583</v>
      </c>
      <c r="G48" s="45"/>
      <c r="H48" s="66">
        <v>4240.008136670257</v>
      </c>
      <c r="I48" s="45"/>
      <c r="J48" s="66">
        <v>3812.5165514892797</v>
      </c>
      <c r="K48" s="66"/>
      <c r="L48" s="66">
        <v>652.52530637600273</v>
      </c>
      <c r="M48" s="66"/>
      <c r="N48" s="66">
        <v>2684.4426690777082</v>
      </c>
      <c r="O48" s="68"/>
      <c r="P48" s="50"/>
      <c r="Q48" s="18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38"/>
      <c r="AH48" s="49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  <c r="EY48" s="48"/>
      <c r="EZ48" s="48"/>
      <c r="FA48" s="48"/>
      <c r="FB48" s="48"/>
      <c r="FC48" s="48"/>
      <c r="FD48" s="48"/>
      <c r="FE48" s="48"/>
      <c r="FF48" s="48"/>
      <c r="FG48" s="48"/>
      <c r="FH48" s="48"/>
      <c r="FI48" s="48"/>
      <c r="FJ48" s="48"/>
      <c r="FK48" s="48"/>
    </row>
    <row r="49" spans="1:167" s="47" customFormat="1" hidden="1" thickTop="1" thickBot="1" x14ac:dyDescent="0.25">
      <c r="A49" s="34" t="s">
        <v>1</v>
      </c>
      <c r="B49" s="67">
        <v>4567.2052907444413</v>
      </c>
      <c r="C49" s="86"/>
      <c r="D49" s="66">
        <v>2608.10376220017</v>
      </c>
      <c r="E49" s="66"/>
      <c r="F49" s="66">
        <v>7254.1489137840581</v>
      </c>
      <c r="G49" s="45"/>
      <c r="H49" s="66">
        <v>4623.4212445581079</v>
      </c>
      <c r="I49" s="45"/>
      <c r="J49" s="66">
        <v>4040.0254689541234</v>
      </c>
      <c r="K49" s="66"/>
      <c r="L49" s="66">
        <v>594.51580663917605</v>
      </c>
      <c r="M49" s="66"/>
      <c r="N49" s="66">
        <v>2849.6723746336156</v>
      </c>
      <c r="O49" s="68"/>
      <c r="P49" s="50"/>
      <c r="Q49" s="18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38"/>
      <c r="AH49" s="49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48"/>
      <c r="FI49" s="48"/>
      <c r="FJ49" s="48"/>
      <c r="FK49" s="48"/>
    </row>
    <row r="50" spans="1:167" s="76" customFormat="1" ht="13.5" hidden="1" customHeight="1" x14ac:dyDescent="0.25">
      <c r="A50" s="56">
        <v>2005</v>
      </c>
      <c r="B50" s="85"/>
      <c r="C50" s="53"/>
      <c r="D50" s="84"/>
      <c r="E50" s="53"/>
      <c r="F50" s="84"/>
      <c r="G50" s="84"/>
      <c r="H50" s="84"/>
      <c r="I50" s="84"/>
      <c r="J50" s="84"/>
      <c r="K50" s="84"/>
      <c r="L50" s="84"/>
      <c r="M50" s="84"/>
      <c r="N50" s="84"/>
      <c r="O50" s="83"/>
      <c r="P50" s="82"/>
      <c r="Q50" s="81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79"/>
      <c r="AH50" s="78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  <c r="EO50" s="77"/>
      <c r="EP50" s="77"/>
      <c r="EQ50" s="77"/>
      <c r="ER50" s="77"/>
      <c r="ES50" s="77"/>
      <c r="ET50" s="77"/>
      <c r="EU50" s="77"/>
      <c r="EV50" s="77"/>
      <c r="EW50" s="77"/>
      <c r="EX50" s="77"/>
      <c r="EY50" s="77"/>
      <c r="EZ50" s="77"/>
      <c r="FA50" s="77"/>
      <c r="FB50" s="77"/>
      <c r="FC50" s="77"/>
      <c r="FD50" s="77"/>
      <c r="FE50" s="77"/>
      <c r="FF50" s="77"/>
      <c r="FG50" s="77"/>
      <c r="FH50" s="77"/>
      <c r="FI50" s="77"/>
      <c r="FJ50" s="77"/>
      <c r="FK50" s="77"/>
    </row>
    <row r="51" spans="1:167" s="47" customFormat="1" hidden="1" thickTop="1" thickBot="1" x14ac:dyDescent="0.25">
      <c r="A51" s="34" t="s">
        <v>0</v>
      </c>
      <c r="B51" s="67">
        <f>(D51*D$8)+(F51*F$8)+(H51*H$8)+(J51*J$8)+(L51*L$8)+(N51*N$8)</f>
        <v>4280.5930013310272</v>
      </c>
      <c r="C51" s="69"/>
      <c r="D51" s="66">
        <f>[83]GROSSREV!D51</f>
        <v>2613.4114361770553</v>
      </c>
      <c r="E51" s="69"/>
      <c r="F51" s="66">
        <f>[83]GROSSREV!F51</f>
        <v>6554.123543603896</v>
      </c>
      <c r="G51" s="45"/>
      <c r="H51" s="66">
        <f>[83]GROSSREV!H51</f>
        <v>4337.7356813913229</v>
      </c>
      <c r="I51" s="45"/>
      <c r="J51" s="66">
        <f>[83]GROSSREV!J51</f>
        <v>4267.1791247690735</v>
      </c>
      <c r="K51" s="66"/>
      <c r="L51" s="66">
        <f>[83]GROSSREV!L51</f>
        <v>724.06080090585237</v>
      </c>
      <c r="M51" s="66"/>
      <c r="N51" s="66">
        <f>[83]GROSSREV!N51</f>
        <v>2890.0089299585602</v>
      </c>
      <c r="O51" s="68"/>
      <c r="P51" s="50"/>
      <c r="Q51" s="18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38"/>
      <c r="AH51" s="49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8"/>
      <c r="EP51" s="48"/>
      <c r="EQ51" s="48"/>
      <c r="ER51" s="48"/>
      <c r="ES51" s="48"/>
      <c r="ET51" s="48"/>
      <c r="EU51" s="48"/>
      <c r="EV51" s="48"/>
      <c r="EW51" s="48"/>
      <c r="EX51" s="48"/>
      <c r="EY51" s="48"/>
      <c r="EZ51" s="48"/>
      <c r="FA51" s="48"/>
      <c r="FB51" s="48"/>
      <c r="FC51" s="48"/>
      <c r="FD51" s="48"/>
      <c r="FE51" s="48"/>
      <c r="FF51" s="48"/>
      <c r="FG51" s="48"/>
      <c r="FH51" s="48"/>
      <c r="FI51" s="48"/>
      <c r="FJ51" s="48"/>
      <c r="FK51" s="48"/>
    </row>
    <row r="52" spans="1:167" s="47" customFormat="1" hidden="1" thickTop="1" thickBot="1" x14ac:dyDescent="0.25">
      <c r="A52" s="34" t="s">
        <v>3</v>
      </c>
      <c r="B52" s="67">
        <f>(D52*D$8)+(F52*F$8)+(H52*H$8)+(J52*J$8)+(L52*L$8)+(N52*N$8)</f>
        <v>4576.4069833383564</v>
      </c>
      <c r="C52" s="69"/>
      <c r="D52" s="66">
        <f>[83]GROSSREV!D52</f>
        <v>3047.2195399699194</v>
      </c>
      <c r="E52" s="69"/>
      <c r="F52" s="66">
        <f>[83]GROSSREV!F52</f>
        <v>6721.7166769111745</v>
      </c>
      <c r="G52" s="45"/>
      <c r="H52" s="66">
        <f>[83]GROSSREV!H52</f>
        <v>4737.8355279105672</v>
      </c>
      <c r="I52" s="45"/>
      <c r="J52" s="66">
        <f>[83]GROSSREV!J52</f>
        <v>5014.0417306210584</v>
      </c>
      <c r="K52" s="66"/>
      <c r="L52" s="66">
        <f>[83]GROSSREV!L52</f>
        <v>894.21508911872786</v>
      </c>
      <c r="M52" s="66"/>
      <c r="N52" s="66">
        <f>[83]GROSSREV!N52</f>
        <v>2843.5437874915556</v>
      </c>
      <c r="O52" s="68"/>
      <c r="P52" s="50"/>
      <c r="Q52" s="18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38"/>
      <c r="AH52" s="49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  <c r="EH52" s="48"/>
      <c r="EI52" s="48"/>
      <c r="EJ52" s="48"/>
      <c r="EK52" s="48"/>
      <c r="EL52" s="48"/>
      <c r="EM52" s="48"/>
      <c r="EN52" s="48"/>
      <c r="EO52" s="48"/>
      <c r="EP52" s="48"/>
      <c r="EQ52" s="48"/>
      <c r="ER52" s="48"/>
      <c r="ES52" s="48"/>
      <c r="ET52" s="48"/>
      <c r="EU52" s="48"/>
      <c r="EV52" s="48"/>
      <c r="EW52" s="48"/>
      <c r="EX52" s="48"/>
      <c r="EY52" s="48"/>
      <c r="EZ52" s="48"/>
      <c r="FA52" s="48"/>
      <c r="FB52" s="48"/>
      <c r="FC52" s="48"/>
      <c r="FD52" s="48"/>
      <c r="FE52" s="48"/>
      <c r="FF52" s="48"/>
      <c r="FG52" s="48"/>
      <c r="FH52" s="48"/>
      <c r="FI52" s="48"/>
      <c r="FJ52" s="48"/>
      <c r="FK52" s="48"/>
    </row>
    <row r="53" spans="1:167" s="47" customFormat="1" hidden="1" thickTop="1" thickBot="1" x14ac:dyDescent="0.25">
      <c r="A53" s="34" t="s">
        <v>2</v>
      </c>
      <c r="B53" s="67">
        <f>(D53*D$8)+(F53*F$8)+(H53*H$8)+(J53*J$8)+(L53*L$8)+(N53*N$8)</f>
        <v>4567.6305563705582</v>
      </c>
      <c r="C53" s="69"/>
      <c r="D53" s="66">
        <f>[83]GROSSREV!D53</f>
        <v>2832.9175257598436</v>
      </c>
      <c r="E53" s="69"/>
      <c r="F53" s="66">
        <f>[83]GROSSREV!F53</f>
        <v>6985.748311949983</v>
      </c>
      <c r="G53" s="45"/>
      <c r="H53" s="66">
        <f>[83]GROSSREV!H53</f>
        <v>4548.8987914851141</v>
      </c>
      <c r="I53" s="45"/>
      <c r="J53" s="66">
        <f>[83]GROSSREV!J53</f>
        <v>4678.3700989130211</v>
      </c>
      <c r="K53" s="66"/>
      <c r="L53" s="66">
        <f>[83]GROSSREV!L53</f>
        <v>736.03793649281124</v>
      </c>
      <c r="M53" s="66"/>
      <c r="N53" s="66">
        <f>[83]GROSSREV!N53</f>
        <v>2869.8829099319182</v>
      </c>
      <c r="O53" s="68"/>
      <c r="P53" s="50"/>
      <c r="Q53" s="18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38"/>
      <c r="AH53" s="49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48"/>
      <c r="FH53" s="48"/>
      <c r="FI53" s="48"/>
      <c r="FJ53" s="48"/>
      <c r="FK53" s="48"/>
    </row>
    <row r="54" spans="1:167" s="47" customFormat="1" hidden="1" thickTop="1" thickBot="1" x14ac:dyDescent="0.25">
      <c r="A54" s="34" t="s">
        <v>1</v>
      </c>
      <c r="B54" s="67">
        <f>(D54*D$8)+(F54*F$8)+(H54*H$8)+(J54*J$8)+(L54*L$8)+(N54*N$8)</f>
        <v>5276.8657889077285</v>
      </c>
      <c r="C54" s="69"/>
      <c r="D54" s="66">
        <f>[83]GROSSREV!D54</f>
        <v>3041.9988135612402</v>
      </c>
      <c r="E54" s="69"/>
      <c r="F54" s="66">
        <f>[83]GROSSREV!F54</f>
        <v>8422.0181648868984</v>
      </c>
      <c r="G54" s="45"/>
      <c r="H54" s="66">
        <f>[83]GROSSREV!H54</f>
        <v>5105.8985853576569</v>
      </c>
      <c r="I54" s="45"/>
      <c r="J54" s="66">
        <f>[83]GROSSREV!J54</f>
        <v>4809.7531730759883</v>
      </c>
      <c r="K54" s="50"/>
      <c r="L54" s="66">
        <f>[83]GROSSREV!L54</f>
        <v>839.08324760180471</v>
      </c>
      <c r="M54" s="66"/>
      <c r="N54" s="66">
        <f>[83]GROSSREV!N54</f>
        <v>3035.2444090009271</v>
      </c>
      <c r="O54" s="68"/>
      <c r="P54" s="50"/>
      <c r="Q54" s="18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38"/>
      <c r="AH54" s="49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/>
      <c r="EY54" s="48"/>
      <c r="EZ54" s="48"/>
      <c r="FA54" s="48"/>
      <c r="FB54" s="48"/>
      <c r="FC54" s="48"/>
      <c r="FD54" s="48"/>
      <c r="FE54" s="48"/>
      <c r="FF54" s="48"/>
      <c r="FG54" s="48"/>
      <c r="FH54" s="48"/>
      <c r="FI54" s="48"/>
      <c r="FJ54" s="48"/>
      <c r="FK54" s="48"/>
    </row>
    <row r="55" spans="1:167" s="76" customFormat="1" ht="13.5" hidden="1" customHeight="1" x14ac:dyDescent="0.25">
      <c r="A55" s="56">
        <v>2006</v>
      </c>
      <c r="B55" s="85"/>
      <c r="C55" s="53"/>
      <c r="D55" s="84"/>
      <c r="E55" s="53"/>
      <c r="F55" s="84"/>
      <c r="G55" s="84"/>
      <c r="H55" s="84"/>
      <c r="I55" s="84"/>
      <c r="J55" s="84"/>
      <c r="K55" s="84"/>
      <c r="L55" s="84"/>
      <c r="M55" s="84"/>
      <c r="N55" s="84"/>
      <c r="O55" s="83"/>
      <c r="P55" s="82"/>
      <c r="Q55" s="81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79"/>
      <c r="AH55" s="78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  <c r="EO55" s="77"/>
      <c r="EP55" s="77"/>
      <c r="EQ55" s="77"/>
      <c r="ER55" s="77"/>
      <c r="ES55" s="77"/>
      <c r="ET55" s="77"/>
      <c r="EU55" s="77"/>
      <c r="EV55" s="77"/>
      <c r="EW55" s="77"/>
      <c r="EX55" s="77"/>
      <c r="EY55" s="77"/>
      <c r="EZ55" s="77"/>
      <c r="FA55" s="77"/>
      <c r="FB55" s="77"/>
      <c r="FC55" s="77"/>
      <c r="FD55" s="77"/>
      <c r="FE55" s="77"/>
      <c r="FF55" s="77"/>
      <c r="FG55" s="77"/>
      <c r="FH55" s="77"/>
      <c r="FI55" s="77"/>
      <c r="FJ55" s="77"/>
      <c r="FK55" s="77"/>
    </row>
    <row r="56" spans="1:167" s="47" customFormat="1" hidden="1" thickTop="1" thickBot="1" x14ac:dyDescent="0.25">
      <c r="A56" s="34" t="s">
        <v>0</v>
      </c>
      <c r="B56" s="67">
        <f>(D56*D$8)+(F56*F$8)+(H56*H$8)+(J56*J$8)+(L56*L$8)+(N56*N$8)</f>
        <v>4924.9293891577872</v>
      </c>
      <c r="C56" s="69"/>
      <c r="D56" s="66">
        <f>[83]GROSSREV!D56</f>
        <v>2844.2306074993962</v>
      </c>
      <c r="E56" s="69"/>
      <c r="F56" s="66">
        <f>[83]GROSSREV!F56</f>
        <v>7794.8772364716024</v>
      </c>
      <c r="G56" s="45"/>
      <c r="H56" s="66">
        <f>[83]GROSSREV!H56</f>
        <v>4858.8909665983165</v>
      </c>
      <c r="I56" s="45"/>
      <c r="J56" s="66">
        <f>[83]GROSSREV!J56</f>
        <v>5201.4182063417393</v>
      </c>
      <c r="K56" s="66"/>
      <c r="L56" s="66">
        <f>[83]GROSSREV!L56</f>
        <v>830.68788676549639</v>
      </c>
      <c r="M56" s="75"/>
      <c r="N56" s="66">
        <f>[83]GROSSREV!N56</f>
        <v>3110.7387572501848</v>
      </c>
      <c r="O56" s="68"/>
      <c r="P56" s="50"/>
      <c r="Q56" s="18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38"/>
      <c r="AH56" s="49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48"/>
      <c r="FI56" s="48"/>
      <c r="FJ56" s="48"/>
      <c r="FK56" s="48"/>
    </row>
    <row r="57" spans="1:167" s="47" customFormat="1" hidden="1" thickTop="1" thickBot="1" x14ac:dyDescent="0.25">
      <c r="A57" s="34" t="s">
        <v>3</v>
      </c>
      <c r="B57" s="67">
        <f>(D57*D$8)+(F57*F$8)+(H57*H$8)+(J57*J$8)+(L57*L$8)+(N57*N$8)</f>
        <v>5198.1241878982828</v>
      </c>
      <c r="C57" s="69"/>
      <c r="D57" s="66">
        <f>[83]GROSSREV!D57</f>
        <v>3119.2510788528675</v>
      </c>
      <c r="E57" s="69"/>
      <c r="F57" s="66">
        <f>[83]GROSSREV!F57</f>
        <v>8090.2143601692633</v>
      </c>
      <c r="G57" s="45"/>
      <c r="H57" s="66">
        <f>[83]GROSSREV!H57</f>
        <v>5251.0888664009017</v>
      </c>
      <c r="I57" s="45"/>
      <c r="J57" s="66">
        <f>[83]GROSSREV!J57</f>
        <v>5819.9054987492982</v>
      </c>
      <c r="K57" s="66"/>
      <c r="L57" s="66">
        <f>[83]GROSSREV!L57</f>
        <v>1005.1085819291895</v>
      </c>
      <c r="M57" s="66"/>
      <c r="N57" s="66">
        <f>[83]GROSSREV!N57</f>
        <v>3133.5689266077138</v>
      </c>
      <c r="O57" s="68"/>
      <c r="P57" s="50"/>
      <c r="Q57" s="18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38"/>
      <c r="AH57" s="49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  <c r="DY57" s="48"/>
      <c r="DZ57" s="48"/>
      <c r="EA57" s="48"/>
      <c r="EB57" s="48"/>
      <c r="EC57" s="48"/>
      <c r="ED57" s="48"/>
      <c r="EE57" s="48"/>
      <c r="EF57" s="48"/>
      <c r="EG57" s="48"/>
      <c r="EH57" s="48"/>
      <c r="EI57" s="48"/>
      <c r="EJ57" s="48"/>
      <c r="EK57" s="48"/>
      <c r="EL57" s="48"/>
      <c r="EM57" s="48"/>
      <c r="EN57" s="48"/>
      <c r="EO57" s="48"/>
      <c r="EP57" s="48"/>
      <c r="EQ57" s="48"/>
      <c r="ER57" s="48"/>
      <c r="ES57" s="48"/>
      <c r="ET57" s="48"/>
      <c r="EU57" s="48"/>
      <c r="EV57" s="48"/>
      <c r="EW57" s="48"/>
      <c r="EX57" s="48"/>
      <c r="EY57" s="48"/>
      <c r="EZ57" s="48"/>
      <c r="FA57" s="48"/>
      <c r="FB57" s="48"/>
      <c r="FC57" s="48"/>
      <c r="FD57" s="48"/>
      <c r="FE57" s="48"/>
      <c r="FF57" s="48"/>
      <c r="FG57" s="48"/>
      <c r="FH57" s="48"/>
      <c r="FI57" s="48"/>
      <c r="FJ57" s="48"/>
      <c r="FK57" s="48"/>
    </row>
    <row r="58" spans="1:167" s="47" customFormat="1" hidden="1" thickTop="1" thickBot="1" x14ac:dyDescent="0.25">
      <c r="A58" s="34" t="s">
        <v>2</v>
      </c>
      <c r="B58" s="67">
        <f>(D58*D$8)+(F58*F$8)+(H58*H$8)+(J58*J$8)+(L58*L$8)+(N58*N$8)</f>
        <v>5095.0555867235335</v>
      </c>
      <c r="C58" s="69"/>
      <c r="D58" s="66">
        <f>[83]GROSSREV!D58</f>
        <v>2999.1756829339633</v>
      </c>
      <c r="E58" s="69"/>
      <c r="F58" s="66">
        <f>[83]GROSSREV!F58</f>
        <v>7973.5678972929963</v>
      </c>
      <c r="G58" s="45"/>
      <c r="H58" s="66">
        <f>[83]GROSSREV!H58</f>
        <v>5201.5439540928028</v>
      </c>
      <c r="I58" s="45"/>
      <c r="J58" s="66">
        <f>[83]GROSSREV!J58</f>
        <v>5281.8861080882443</v>
      </c>
      <c r="K58" s="66"/>
      <c r="L58" s="66">
        <f>[83]GROSSREV!L58</f>
        <v>1028.2260793135608</v>
      </c>
      <c r="M58" s="66"/>
      <c r="N58" s="66">
        <f>[83]GROSSREV!N58</f>
        <v>3193.5871928911342</v>
      </c>
      <c r="O58" s="68"/>
      <c r="P58" s="50"/>
      <c r="Q58" s="18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38"/>
      <c r="AH58" s="49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  <c r="EY58" s="48"/>
      <c r="EZ58" s="48"/>
      <c r="FA58" s="48"/>
      <c r="FB58" s="48"/>
      <c r="FC58" s="48"/>
      <c r="FD58" s="48"/>
      <c r="FE58" s="48"/>
      <c r="FF58" s="48"/>
      <c r="FG58" s="48"/>
      <c r="FH58" s="48"/>
      <c r="FI58" s="48"/>
      <c r="FJ58" s="48"/>
      <c r="FK58" s="48"/>
    </row>
    <row r="59" spans="1:167" s="47" customFormat="1" ht="8.25" hidden="1" customHeight="1" thickBot="1" x14ac:dyDescent="0.25">
      <c r="A59" s="23" t="s">
        <v>1</v>
      </c>
      <c r="B59" s="67">
        <f>(D59*D$8)+(F59*F$8)+(H59*H$8)+(J59*J$8)+(L59*L$8)+(N59*N$8)</f>
        <v>5855.930169416225</v>
      </c>
      <c r="C59" s="74"/>
      <c r="D59" s="66">
        <f>[83]GROSSREV!D59</f>
        <v>3300.9150581020863</v>
      </c>
      <c r="E59" s="74"/>
      <c r="F59" s="66">
        <f>[83]GROSSREV!F59</f>
        <v>9458.8650251210547</v>
      </c>
      <c r="G59" s="72"/>
      <c r="H59" s="66">
        <f>[83]GROSSREV!H59</f>
        <v>5536.3638924661791</v>
      </c>
      <c r="I59" s="72"/>
      <c r="J59" s="66">
        <f>[83]GROSSREV!J59</f>
        <v>5641.6784733077411</v>
      </c>
      <c r="K59" s="71"/>
      <c r="L59" s="66">
        <f>[83]GROSSREV!L59</f>
        <v>1174.134273114804</v>
      </c>
      <c r="M59" s="71"/>
      <c r="N59" s="66">
        <f>[83]GROSSREV!N59</f>
        <v>3356.2641286293997</v>
      </c>
      <c r="O59" s="68"/>
      <c r="P59" s="50"/>
      <c r="Q59" s="18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38"/>
      <c r="AH59" s="49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48"/>
      <c r="EU59" s="48"/>
      <c r="EV59" s="48"/>
      <c r="EW59" s="48"/>
      <c r="EX59" s="48"/>
      <c r="EY59" s="48"/>
      <c r="EZ59" s="48"/>
      <c r="FA59" s="48"/>
      <c r="FB59" s="48"/>
      <c r="FC59" s="48"/>
      <c r="FD59" s="48"/>
      <c r="FE59" s="48"/>
      <c r="FF59" s="48"/>
      <c r="FG59" s="48"/>
      <c r="FH59" s="48"/>
      <c r="FI59" s="48"/>
      <c r="FJ59" s="48"/>
      <c r="FK59" s="48"/>
    </row>
    <row r="60" spans="1:167" s="47" customFormat="1" ht="18.75" hidden="1" customHeight="1" x14ac:dyDescent="0.25">
      <c r="A60" s="56">
        <v>2007</v>
      </c>
      <c r="B60" s="55"/>
      <c r="C60" s="54"/>
      <c r="D60" s="52"/>
      <c r="E60" s="54"/>
      <c r="F60" s="52"/>
      <c r="G60" s="53"/>
      <c r="H60" s="52"/>
      <c r="I60" s="53"/>
      <c r="J60" s="52"/>
      <c r="K60" s="52"/>
      <c r="L60" s="52"/>
      <c r="M60" s="52"/>
      <c r="N60" s="52"/>
      <c r="O60" s="51"/>
      <c r="P60" s="50"/>
      <c r="Q60" s="18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38"/>
      <c r="AH60" s="49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  <c r="DT60" s="48"/>
      <c r="DU60" s="48"/>
      <c r="DV60" s="48"/>
      <c r="DW60" s="48"/>
      <c r="DX60" s="48"/>
      <c r="DY60" s="48"/>
      <c r="DZ60" s="48"/>
      <c r="EA60" s="48"/>
      <c r="EB60" s="48"/>
      <c r="EC60" s="48"/>
      <c r="ED60" s="48"/>
      <c r="EE60" s="48"/>
      <c r="EF60" s="48"/>
      <c r="EG60" s="48"/>
      <c r="EH60" s="48"/>
      <c r="EI60" s="48"/>
      <c r="EJ60" s="48"/>
      <c r="EK60" s="48"/>
      <c r="EL60" s="48"/>
      <c r="EM60" s="48"/>
      <c r="EN60" s="48"/>
      <c r="EO60" s="48"/>
      <c r="EP60" s="48"/>
      <c r="EQ60" s="48"/>
      <c r="ER60" s="48"/>
      <c r="ES60" s="48"/>
      <c r="ET60" s="48"/>
      <c r="EU60" s="48"/>
      <c r="EV60" s="48"/>
      <c r="EW60" s="48"/>
      <c r="EX60" s="48"/>
      <c r="EY60" s="48"/>
      <c r="EZ60" s="48"/>
      <c r="FA60" s="48"/>
      <c r="FB60" s="48"/>
      <c r="FC60" s="48"/>
      <c r="FD60" s="48"/>
      <c r="FE60" s="48"/>
      <c r="FF60" s="48"/>
      <c r="FG60" s="48"/>
      <c r="FH60" s="48"/>
      <c r="FI60" s="48"/>
      <c r="FJ60" s="48"/>
      <c r="FK60" s="48"/>
    </row>
    <row r="61" spans="1:167" s="47" customFormat="1" ht="15" hidden="1" customHeight="1" x14ac:dyDescent="0.25">
      <c r="A61" s="34" t="s">
        <v>0</v>
      </c>
      <c r="B61" s="67">
        <f>(D61*D$8)+(F61*F$8)+(H61*H$8)+(J61*J$8)+(L61*L$8)+(N61*N$8)</f>
        <v>5553.1704439023806</v>
      </c>
      <c r="C61" s="69"/>
      <c r="D61" s="66">
        <f>[83]GROSSREV!D61</f>
        <v>3123.4363151916937</v>
      </c>
      <c r="E61" s="69"/>
      <c r="F61" s="66">
        <f>[83]GROSSREV!F61</f>
        <v>8925.8857322667918</v>
      </c>
      <c r="G61" s="45"/>
      <c r="H61" s="66">
        <f>[83]GROSSREV!H61</f>
        <v>5385.541775749939</v>
      </c>
      <c r="I61" s="45"/>
      <c r="J61" s="66">
        <f>[83]GROSSREV!J61</f>
        <v>6026.1645928013741</v>
      </c>
      <c r="K61" s="66"/>
      <c r="L61" s="66">
        <f>[83]GROSSREV!L61</f>
        <v>1079.4075270312774</v>
      </c>
      <c r="M61" s="66"/>
      <c r="N61" s="66">
        <f>[83]GROSSREV!N61</f>
        <v>3383.3002012199513</v>
      </c>
      <c r="O61" s="68"/>
      <c r="P61" s="50"/>
      <c r="Q61" s="18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38"/>
      <c r="AH61" s="49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  <c r="DT61" s="48"/>
      <c r="DU61" s="48"/>
      <c r="DV61" s="48"/>
      <c r="DW61" s="48"/>
      <c r="DX61" s="48"/>
      <c r="DY61" s="48"/>
      <c r="DZ61" s="48"/>
      <c r="EA61" s="48"/>
      <c r="EB61" s="48"/>
      <c r="EC61" s="48"/>
      <c r="ED61" s="48"/>
      <c r="EE61" s="48"/>
      <c r="EF61" s="48"/>
      <c r="EG61" s="48"/>
      <c r="EH61" s="48"/>
      <c r="EI61" s="48"/>
      <c r="EJ61" s="48"/>
      <c r="EK61" s="48"/>
      <c r="EL61" s="48"/>
      <c r="EM61" s="48"/>
      <c r="EN61" s="48"/>
      <c r="EO61" s="48"/>
      <c r="EP61" s="48"/>
      <c r="EQ61" s="48"/>
      <c r="ER61" s="48"/>
      <c r="ES61" s="48"/>
      <c r="ET61" s="48"/>
      <c r="EU61" s="48"/>
      <c r="EV61" s="48"/>
      <c r="EW61" s="48"/>
      <c r="EX61" s="48"/>
      <c r="EY61" s="48"/>
      <c r="EZ61" s="48"/>
      <c r="FA61" s="48"/>
      <c r="FB61" s="48"/>
      <c r="FC61" s="48"/>
      <c r="FD61" s="48"/>
      <c r="FE61" s="48"/>
      <c r="FF61" s="48"/>
      <c r="FG61" s="48"/>
      <c r="FH61" s="48"/>
      <c r="FI61" s="48"/>
      <c r="FJ61" s="48"/>
      <c r="FK61" s="48"/>
    </row>
    <row r="62" spans="1:167" s="47" customFormat="1" ht="15" hidden="1" customHeight="1" x14ac:dyDescent="0.25">
      <c r="A62" s="34" t="s">
        <v>3</v>
      </c>
      <c r="B62" s="67">
        <f>(D62*D$8)+(F62*F$8)+(H62*H$8)+(J62*J$8)+(L62*L$8)+(N62*N$8)</f>
        <v>5735.5314297577961</v>
      </c>
      <c r="C62" s="69"/>
      <c r="D62" s="66">
        <f>[83]GROSSREV!D62</f>
        <v>3290.1074556983954</v>
      </c>
      <c r="E62" s="69"/>
      <c r="F62" s="66">
        <f>[83]GROSSREV!F62</f>
        <v>9107.8525813947417</v>
      </c>
      <c r="G62" s="45"/>
      <c r="H62" s="66">
        <f>[83]GROSSREV!H62</f>
        <v>5922.9059480392098</v>
      </c>
      <c r="I62" s="45"/>
      <c r="J62" s="66">
        <f>[83]GROSSREV!J62</f>
        <v>6704.9232856773833</v>
      </c>
      <c r="K62" s="66"/>
      <c r="L62" s="66">
        <f>[80]FINANCE!G174</f>
        <v>1310.6760071141641</v>
      </c>
      <c r="M62" s="66"/>
      <c r="N62" s="66">
        <f>[83]GROSSREV!N62</f>
        <v>3379.2717474515362</v>
      </c>
      <c r="O62" s="68"/>
      <c r="P62" s="50"/>
      <c r="Q62" s="18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38"/>
      <c r="AH62" s="49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  <c r="DS62" s="48"/>
      <c r="DT62" s="48"/>
      <c r="DU62" s="48"/>
      <c r="DV62" s="48"/>
      <c r="DW62" s="48"/>
      <c r="DX62" s="48"/>
      <c r="DY62" s="48"/>
      <c r="DZ62" s="48"/>
      <c r="EA62" s="48"/>
      <c r="EB62" s="48"/>
      <c r="EC62" s="48"/>
      <c r="ED62" s="48"/>
      <c r="EE62" s="48"/>
      <c r="EF62" s="48"/>
      <c r="EG62" s="48"/>
      <c r="EH62" s="48"/>
      <c r="EI62" s="48"/>
      <c r="EJ62" s="48"/>
      <c r="EK62" s="48"/>
      <c r="EL62" s="48"/>
      <c r="EM62" s="48"/>
      <c r="EN62" s="48"/>
      <c r="EO62" s="48"/>
      <c r="EP62" s="48"/>
      <c r="EQ62" s="48"/>
      <c r="ER62" s="48"/>
      <c r="ES62" s="48"/>
      <c r="ET62" s="48"/>
      <c r="EU62" s="48"/>
      <c r="EV62" s="48"/>
      <c r="EW62" s="48"/>
      <c r="EX62" s="48"/>
      <c r="EY62" s="48"/>
      <c r="EZ62" s="48"/>
      <c r="FA62" s="48"/>
      <c r="FB62" s="48"/>
      <c r="FC62" s="48"/>
      <c r="FD62" s="48"/>
      <c r="FE62" s="48"/>
      <c r="FF62" s="48"/>
      <c r="FG62" s="48"/>
      <c r="FH62" s="48"/>
      <c r="FI62" s="48"/>
      <c r="FJ62" s="48"/>
      <c r="FK62" s="48"/>
    </row>
    <row r="63" spans="1:167" s="47" customFormat="1" ht="15" hidden="1" customHeight="1" x14ac:dyDescent="0.25">
      <c r="A63" s="34" t="s">
        <v>2</v>
      </c>
      <c r="B63" s="67">
        <f>(D63*D$8)+(F63*F$8)+(H63*H$8)+(J63*J$8)+(L63*L$8)+(N63*N$8)</f>
        <v>5757.7476005208291</v>
      </c>
      <c r="C63" s="69"/>
      <c r="D63" s="66">
        <f>[83]GROSSREV!D63</f>
        <v>3141.3155291085559</v>
      </c>
      <c r="E63" s="69"/>
      <c r="F63" s="66">
        <f>[83]GROSSREV!F63</f>
        <v>9378.0158109175227</v>
      </c>
      <c r="G63" s="45"/>
      <c r="H63" s="66">
        <f>[83]GROSSREV!H63</f>
        <v>5633.812073650819</v>
      </c>
      <c r="I63" s="45"/>
      <c r="J63" s="66">
        <f>[83]GROSSREV!J63</f>
        <v>6257.8867869494097</v>
      </c>
      <c r="K63" s="66"/>
      <c r="L63" s="66">
        <f>[83]GROSSREV!L63</f>
        <v>1204.9333538533015</v>
      </c>
      <c r="M63" s="66"/>
      <c r="N63" s="66">
        <f>[83]GROSSREV!N63</f>
        <v>3442.7363581112254</v>
      </c>
      <c r="O63" s="68"/>
      <c r="P63" s="50"/>
      <c r="Q63" s="18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38"/>
      <c r="AH63" s="49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  <c r="DN63" s="48"/>
      <c r="DO63" s="48"/>
      <c r="DP63" s="48"/>
      <c r="DQ63" s="48"/>
      <c r="DR63" s="48"/>
      <c r="DS63" s="48"/>
      <c r="DT63" s="48"/>
      <c r="DU63" s="48"/>
      <c r="DV63" s="48"/>
      <c r="DW63" s="48"/>
      <c r="DX63" s="48"/>
      <c r="DY63" s="48"/>
      <c r="DZ63" s="48"/>
      <c r="EA63" s="48"/>
      <c r="EB63" s="48"/>
      <c r="EC63" s="48"/>
      <c r="ED63" s="48"/>
      <c r="EE63" s="48"/>
      <c r="EF63" s="48"/>
      <c r="EG63" s="48"/>
      <c r="EH63" s="48"/>
      <c r="EI63" s="48"/>
      <c r="EJ63" s="48"/>
      <c r="EK63" s="48"/>
      <c r="EL63" s="48"/>
      <c r="EM63" s="48"/>
      <c r="EN63" s="48"/>
      <c r="EO63" s="48"/>
      <c r="EP63" s="48"/>
      <c r="EQ63" s="48"/>
      <c r="ER63" s="48"/>
      <c r="ES63" s="48"/>
      <c r="ET63" s="48"/>
      <c r="EU63" s="48"/>
      <c r="EV63" s="48"/>
      <c r="EW63" s="48"/>
      <c r="EX63" s="48"/>
      <c r="EY63" s="48"/>
      <c r="EZ63" s="48"/>
      <c r="FA63" s="48"/>
      <c r="FB63" s="48"/>
      <c r="FC63" s="48"/>
      <c r="FD63" s="48"/>
      <c r="FE63" s="48"/>
      <c r="FF63" s="48"/>
      <c r="FG63" s="48"/>
      <c r="FH63" s="48"/>
      <c r="FI63" s="48"/>
      <c r="FJ63" s="48"/>
      <c r="FK63" s="48"/>
    </row>
    <row r="64" spans="1:167" s="70" customFormat="1" ht="15" hidden="1" customHeight="1" thickBot="1" x14ac:dyDescent="0.25">
      <c r="A64" s="23" t="s">
        <v>1</v>
      </c>
      <c r="B64" s="67">
        <f>(D64*D$8)+(F64*F$8)+(H64*H$8)+(J64*J$8)+(L64*L$8)+(N64*N$8)</f>
        <v>6355.9749885517958</v>
      </c>
      <c r="C64" s="73"/>
      <c r="D64" s="66">
        <f>[83]GROSSREV!D64</f>
        <v>3483.4319995766609</v>
      </c>
      <c r="E64" s="71"/>
      <c r="F64" s="66">
        <f>[83]GROSSREV!F64</f>
        <v>10410.658156411553</v>
      </c>
      <c r="G64" s="72"/>
      <c r="H64" s="66">
        <f>[83]GROSSREV!H64</f>
        <v>5933.7192421801365</v>
      </c>
      <c r="I64" s="72"/>
      <c r="J64" s="66">
        <f>[83]GROSSREV!J64</f>
        <v>6481.0707409457009</v>
      </c>
      <c r="K64" s="71"/>
      <c r="L64" s="66">
        <f>[83]GROSSREV!L64</f>
        <v>1354.0384613697395</v>
      </c>
      <c r="M64" s="71"/>
      <c r="N64" s="66">
        <f>[83]GROSSREV!N64</f>
        <v>3575.7365779827146</v>
      </c>
      <c r="O64" s="68"/>
      <c r="P64" s="50"/>
      <c r="Q64" s="18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38"/>
      <c r="AH64" s="49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  <c r="DG64" s="48"/>
      <c r="DH64" s="48"/>
      <c r="DI64" s="48"/>
      <c r="DJ64" s="48"/>
      <c r="DK64" s="48"/>
      <c r="DL64" s="48"/>
      <c r="DM64" s="48"/>
      <c r="DN64" s="48"/>
      <c r="DO64" s="48"/>
      <c r="DP64" s="48"/>
      <c r="DQ64" s="48"/>
      <c r="DR64" s="48"/>
      <c r="DS64" s="48"/>
      <c r="DT64" s="48"/>
      <c r="DU64" s="48"/>
      <c r="DV64" s="48"/>
      <c r="DW64" s="48"/>
      <c r="DX64" s="48"/>
      <c r="DY64" s="48"/>
      <c r="DZ64" s="48"/>
      <c r="EA64" s="48"/>
      <c r="EB64" s="48"/>
      <c r="EC64" s="48"/>
      <c r="ED64" s="48"/>
      <c r="EE64" s="48"/>
      <c r="EF64" s="48"/>
      <c r="EG64" s="48"/>
      <c r="EH64" s="48"/>
      <c r="EI64" s="48"/>
      <c r="EJ64" s="48"/>
      <c r="EK64" s="48"/>
      <c r="EL64" s="48"/>
      <c r="EM64" s="48"/>
      <c r="EN64" s="48"/>
      <c r="EO64" s="48"/>
      <c r="EP64" s="48"/>
      <c r="EQ64" s="48"/>
      <c r="ER64" s="48"/>
      <c r="ES64" s="48"/>
      <c r="ET64" s="48"/>
      <c r="EU64" s="48"/>
      <c r="EV64" s="48"/>
      <c r="EW64" s="48"/>
      <c r="EX64" s="48"/>
      <c r="EY64" s="48"/>
      <c r="EZ64" s="48"/>
      <c r="FA64" s="48"/>
      <c r="FB64" s="48"/>
      <c r="FC64" s="48"/>
      <c r="FD64" s="48"/>
      <c r="FE64" s="48"/>
      <c r="FF64" s="48"/>
      <c r="FG64" s="48"/>
      <c r="FH64" s="48"/>
      <c r="FI64" s="48"/>
      <c r="FJ64" s="48"/>
      <c r="FK64" s="48"/>
    </row>
    <row r="65" spans="1:167" s="47" customFormat="1" ht="15.75" hidden="1" customHeight="1" x14ac:dyDescent="0.25">
      <c r="A65" s="56">
        <v>2008</v>
      </c>
      <c r="B65" s="55"/>
      <c r="C65" s="54"/>
      <c r="D65" s="52"/>
      <c r="E65" s="54"/>
      <c r="F65" s="52"/>
      <c r="G65" s="53"/>
      <c r="H65" s="52"/>
      <c r="I65" s="53"/>
      <c r="J65" s="52"/>
      <c r="K65" s="52"/>
      <c r="L65" s="52"/>
      <c r="M65" s="52"/>
      <c r="N65" s="52"/>
      <c r="O65" s="51"/>
      <c r="P65" s="50"/>
      <c r="Q65" s="18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38"/>
      <c r="AH65" s="49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8"/>
      <c r="DR65" s="48"/>
      <c r="DS65" s="48"/>
      <c r="DT65" s="48"/>
      <c r="DU65" s="48"/>
      <c r="DV65" s="48"/>
      <c r="DW65" s="48"/>
      <c r="DX65" s="48"/>
      <c r="DY65" s="48"/>
      <c r="DZ65" s="48"/>
      <c r="EA65" s="48"/>
      <c r="EB65" s="48"/>
      <c r="EC65" s="48"/>
      <c r="ED65" s="48"/>
      <c r="EE65" s="48"/>
      <c r="EF65" s="48"/>
      <c r="EG65" s="48"/>
      <c r="EH65" s="48"/>
      <c r="EI65" s="48"/>
      <c r="EJ65" s="48"/>
      <c r="EK65" s="48"/>
      <c r="EL65" s="48"/>
      <c r="EM65" s="48"/>
      <c r="EN65" s="48"/>
      <c r="EO65" s="48"/>
      <c r="EP65" s="48"/>
      <c r="EQ65" s="48"/>
      <c r="ER65" s="48"/>
      <c r="ES65" s="48"/>
      <c r="ET65" s="48"/>
      <c r="EU65" s="48"/>
      <c r="EV65" s="48"/>
      <c r="EW65" s="48"/>
      <c r="EX65" s="48"/>
      <c r="EY65" s="48"/>
      <c r="EZ65" s="48"/>
      <c r="FA65" s="48"/>
      <c r="FB65" s="48"/>
      <c r="FC65" s="48"/>
      <c r="FD65" s="48"/>
      <c r="FE65" s="48"/>
      <c r="FF65" s="48"/>
      <c r="FG65" s="48"/>
      <c r="FH65" s="48"/>
      <c r="FI65" s="48"/>
      <c r="FJ65" s="48"/>
      <c r="FK65" s="48"/>
    </row>
    <row r="66" spans="1:167" s="47" customFormat="1" ht="15" hidden="1" customHeight="1" x14ac:dyDescent="0.25">
      <c r="A66" s="34" t="s">
        <v>0</v>
      </c>
      <c r="B66" s="67">
        <f>(D66*D$8)+(F66*F$8)+(H66*H$8)+(J66*J$8)+(L66*L$8)+(N66*N$8)</f>
        <v>6112.5491111409701</v>
      </c>
      <c r="C66" s="69"/>
      <c r="D66" s="66">
        <f>[82]MFG_REV!B67</f>
        <v>3357.595033174573</v>
      </c>
      <c r="E66" s="69"/>
      <c r="F66" s="66">
        <f>'[81]Trade&amp;TCS'!B70</f>
        <v>9942.5179801467639</v>
      </c>
      <c r="G66" s="45"/>
      <c r="H66" s="66">
        <f>'[81]Trade&amp;TCS'!C70</f>
        <v>5960.3310352302187</v>
      </c>
      <c r="I66" s="45"/>
      <c r="J66" s="66">
        <f>[80]FINANCE!B178</f>
        <v>6501.6038619684914</v>
      </c>
      <c r="K66" s="66"/>
      <c r="L66" s="66">
        <f>[80]FINANCE!G178</f>
        <v>1309.9555966990081</v>
      </c>
      <c r="M66" s="66"/>
      <c r="N66" s="66">
        <f>[79]SERVICES!B65</f>
        <v>3584.3830446243901</v>
      </c>
      <c r="O66" s="68"/>
      <c r="P66" s="50"/>
      <c r="Q66" s="18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38"/>
      <c r="AH66" s="49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/>
      <c r="DL66" s="48"/>
      <c r="DM66" s="48"/>
      <c r="DN66" s="48"/>
      <c r="DO66" s="48"/>
      <c r="DP66" s="48"/>
      <c r="DQ66" s="48"/>
      <c r="DR66" s="48"/>
      <c r="DS66" s="48"/>
      <c r="DT66" s="48"/>
      <c r="DU66" s="48"/>
      <c r="DV66" s="48"/>
      <c r="DW66" s="48"/>
      <c r="DX66" s="48"/>
      <c r="DY66" s="48"/>
      <c r="DZ66" s="48"/>
      <c r="EA66" s="48"/>
      <c r="EB66" s="48"/>
      <c r="EC66" s="48"/>
      <c r="ED66" s="48"/>
      <c r="EE66" s="48"/>
      <c r="EF66" s="48"/>
      <c r="EG66" s="48"/>
      <c r="EH66" s="48"/>
      <c r="EI66" s="48"/>
      <c r="EJ66" s="48"/>
      <c r="EK66" s="48"/>
      <c r="EL66" s="48"/>
      <c r="EM66" s="48"/>
      <c r="EN66" s="48"/>
      <c r="EO66" s="48"/>
      <c r="EP66" s="48"/>
      <c r="EQ66" s="48"/>
      <c r="ER66" s="48"/>
      <c r="ES66" s="48"/>
      <c r="ET66" s="48"/>
      <c r="EU66" s="48"/>
      <c r="EV66" s="48"/>
      <c r="EW66" s="48"/>
      <c r="EX66" s="48"/>
      <c r="EY66" s="48"/>
      <c r="EZ66" s="48"/>
      <c r="FA66" s="48"/>
      <c r="FB66" s="48"/>
      <c r="FC66" s="48"/>
      <c r="FD66" s="48"/>
      <c r="FE66" s="48"/>
      <c r="FF66" s="48"/>
      <c r="FG66" s="48"/>
      <c r="FH66" s="48"/>
      <c r="FI66" s="48"/>
      <c r="FJ66" s="48"/>
      <c r="FK66" s="48"/>
    </row>
    <row r="67" spans="1:167" s="47" customFormat="1" ht="15" hidden="1" customHeight="1" x14ac:dyDescent="0.25">
      <c r="A67" s="34" t="s">
        <v>3</v>
      </c>
      <c r="B67" s="67">
        <f>(D67*D$8)+(F67*F$8)+(H67*H$8)+(J67*J$8)+(L67*L$8)+(N67*N$8)</f>
        <v>6595.8552768161599</v>
      </c>
      <c r="C67" s="69"/>
      <c r="D67" s="66">
        <f>[82]MFG_REV!B68</f>
        <v>3790.7605059858029</v>
      </c>
      <c r="E67" s="69"/>
      <c r="F67" s="66">
        <f>'[81]Trade&amp;TCS'!B71</f>
        <v>10576.706397929947</v>
      </c>
      <c r="G67" s="45"/>
      <c r="H67" s="66">
        <f>'[81]Trade&amp;TCS'!C71</f>
        <v>6389.59056123344</v>
      </c>
      <c r="I67" s="45"/>
      <c r="J67" s="66">
        <f>[80]FINANCE!B179</f>
        <v>7400.2820226776648</v>
      </c>
      <c r="K67" s="66"/>
      <c r="L67" s="66">
        <f>[80]FINANCE!G179</f>
        <v>1667.5886659584644</v>
      </c>
      <c r="M67" s="66"/>
      <c r="N67" s="66">
        <f>[79]SERVICES!B66</f>
        <v>3573.8006030703664</v>
      </c>
      <c r="O67" s="68"/>
      <c r="P67" s="50"/>
      <c r="Q67" s="18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38"/>
      <c r="AH67" s="49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8"/>
      <c r="FF67" s="48"/>
      <c r="FG67" s="48"/>
      <c r="FH67" s="48"/>
      <c r="FI67" s="48"/>
      <c r="FJ67" s="48"/>
      <c r="FK67" s="48"/>
    </row>
    <row r="68" spans="1:167" s="47" customFormat="1" ht="15" hidden="1" customHeight="1" x14ac:dyDescent="0.25">
      <c r="A68" s="34" t="s">
        <v>2</v>
      </c>
      <c r="B68" s="67">
        <f>(D68*D$8)+(F68*F$8)+(H68*H$8)+(J68*J$8)+(L68*L$8)+(N68*N$8)</f>
        <v>6554.3491823949662</v>
      </c>
      <c r="C68" s="69"/>
      <c r="D68" s="66">
        <f>[78]MFG_REV!$B$69</f>
        <v>3622.2942274840721</v>
      </c>
      <c r="E68" s="69"/>
      <c r="F68" s="66">
        <f>'[77]Trade&amp;TCS'!$B$72</f>
        <v>10711.970771078753</v>
      </c>
      <c r="G68" s="45"/>
      <c r="H68" s="66">
        <f>'[77]Trade&amp;TCS'!$C$72</f>
        <v>6011.6819664189361</v>
      </c>
      <c r="I68" s="45"/>
      <c r="J68" s="66">
        <f>[76]FINANCE!$B$180</f>
        <v>7154.1595796621614</v>
      </c>
      <c r="K68" s="66"/>
      <c r="L68" s="66">
        <f>[76]FINANCE!$G$180</f>
        <v>1649.0841282376778</v>
      </c>
      <c r="M68" s="66"/>
      <c r="N68" s="66">
        <f>[75]SERVICES!$B$67</f>
        <v>3697.9355098569476</v>
      </c>
      <c r="O68" s="68"/>
      <c r="P68" s="50"/>
      <c r="Q68" s="18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38"/>
      <c r="AH68" s="49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/>
      <c r="DR68" s="48"/>
      <c r="DS68" s="48"/>
      <c r="DT68" s="48"/>
      <c r="DU68" s="48"/>
      <c r="DV68" s="48"/>
      <c r="DW68" s="48"/>
      <c r="DX68" s="48"/>
      <c r="DY68" s="48"/>
      <c r="DZ68" s="48"/>
      <c r="EA68" s="48"/>
      <c r="EB68" s="48"/>
      <c r="EC68" s="48"/>
      <c r="ED68" s="48"/>
      <c r="EE68" s="48"/>
      <c r="EF68" s="48"/>
      <c r="EG68" s="48"/>
      <c r="EH68" s="48"/>
      <c r="EI68" s="48"/>
      <c r="EJ68" s="48"/>
      <c r="EK68" s="48"/>
      <c r="EL68" s="48"/>
      <c r="EM68" s="48"/>
      <c r="EN68" s="48"/>
      <c r="EO68" s="48"/>
      <c r="EP68" s="48"/>
      <c r="EQ68" s="48"/>
      <c r="ER68" s="48"/>
      <c r="ES68" s="48"/>
      <c r="ET68" s="48"/>
      <c r="EU68" s="48"/>
      <c r="EV68" s="48"/>
      <c r="EW68" s="48"/>
      <c r="EX68" s="48"/>
      <c r="EY68" s="48"/>
      <c r="EZ68" s="48"/>
      <c r="FA68" s="48"/>
      <c r="FB68" s="48"/>
      <c r="FC68" s="48"/>
      <c r="FD68" s="48"/>
      <c r="FE68" s="48"/>
      <c r="FF68" s="48"/>
      <c r="FG68" s="48"/>
      <c r="FH68" s="48"/>
      <c r="FI68" s="48"/>
      <c r="FJ68" s="48"/>
      <c r="FK68" s="48"/>
    </row>
    <row r="69" spans="1:167" s="47" customFormat="1" hidden="1" thickTop="1" thickBot="1" x14ac:dyDescent="0.25">
      <c r="A69" s="34" t="s">
        <v>1</v>
      </c>
      <c r="B69" s="67">
        <f>(D69*D$8)+(F69*F$8)+(H69*H$8)+(J69*J$8)+(L69*L$8)+(N69*N$8)</f>
        <v>6987.6677987000357</v>
      </c>
      <c r="C69" s="69"/>
      <c r="D69" s="66">
        <f>[78]MFG_REV!$B$70</f>
        <v>3840.8678188147842</v>
      </c>
      <c r="E69" s="69"/>
      <c r="F69" s="66">
        <f>'[77]Trade&amp;TCS'!$B$73</f>
        <v>11499.346562677038</v>
      </c>
      <c r="G69" s="45"/>
      <c r="H69" s="66">
        <f>'[77]Trade&amp;TCS'!$C$73</f>
        <v>6260.9567783783295</v>
      </c>
      <c r="I69" s="45"/>
      <c r="J69" s="66">
        <f>[76]FINANCE!$B$181</f>
        <v>7367.0733549905171</v>
      </c>
      <c r="K69" s="66"/>
      <c r="L69" s="66">
        <f>[76]FINANCE!$G$181</f>
        <v>1738.4336990229774</v>
      </c>
      <c r="M69" s="66"/>
      <c r="N69" s="66">
        <f>[75]SERVICES!$B$68</f>
        <v>3746.0120198604036</v>
      </c>
      <c r="O69" s="68"/>
      <c r="P69" s="50"/>
      <c r="Q69" s="18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38"/>
      <c r="AH69" s="49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8"/>
      <c r="DF69" s="48"/>
      <c r="DG69" s="48"/>
      <c r="DH69" s="48"/>
      <c r="DI69" s="48"/>
      <c r="DJ69" s="48"/>
      <c r="DK69" s="48"/>
      <c r="DL69" s="48"/>
      <c r="DM69" s="48"/>
      <c r="DN69" s="48"/>
      <c r="DO69" s="48"/>
      <c r="DP69" s="48"/>
      <c r="DQ69" s="48"/>
      <c r="DR69" s="48"/>
      <c r="DS69" s="48"/>
      <c r="DT69" s="48"/>
      <c r="DU69" s="48"/>
      <c r="DV69" s="48"/>
      <c r="DW69" s="48"/>
      <c r="DX69" s="48"/>
      <c r="DY69" s="48"/>
      <c r="DZ69" s="48"/>
      <c r="EA69" s="48"/>
      <c r="EB69" s="48"/>
      <c r="EC69" s="48"/>
      <c r="ED69" s="48"/>
      <c r="EE69" s="48"/>
      <c r="EF69" s="48"/>
      <c r="EG69" s="48"/>
      <c r="EH69" s="48"/>
      <c r="EI69" s="48"/>
      <c r="EJ69" s="48"/>
      <c r="EK69" s="48"/>
      <c r="EL69" s="48"/>
      <c r="EM69" s="48"/>
      <c r="EN69" s="48"/>
      <c r="EO69" s="48"/>
      <c r="EP69" s="48"/>
      <c r="EQ69" s="48"/>
      <c r="ER69" s="48"/>
      <c r="ES69" s="48"/>
      <c r="ET69" s="48"/>
      <c r="EU69" s="48"/>
      <c r="EV69" s="48"/>
      <c r="EW69" s="48"/>
      <c r="EX69" s="48"/>
      <c r="EY69" s="48"/>
      <c r="EZ69" s="48"/>
      <c r="FA69" s="48"/>
      <c r="FB69" s="48"/>
      <c r="FC69" s="48"/>
      <c r="FD69" s="48"/>
      <c r="FE69" s="48"/>
      <c r="FF69" s="48"/>
      <c r="FG69" s="48"/>
      <c r="FH69" s="48"/>
      <c r="FI69" s="48"/>
      <c r="FJ69" s="48"/>
      <c r="FK69" s="48"/>
    </row>
    <row r="70" spans="1:167" s="47" customFormat="1" ht="18.75" hidden="1" customHeight="1" x14ac:dyDescent="0.25">
      <c r="A70" s="56">
        <v>2009</v>
      </c>
      <c r="B70" s="55"/>
      <c r="C70" s="54"/>
      <c r="D70" s="52"/>
      <c r="E70" s="54"/>
      <c r="F70" s="52"/>
      <c r="G70" s="53"/>
      <c r="H70" s="52"/>
      <c r="I70" s="53"/>
      <c r="J70" s="52"/>
      <c r="K70" s="52"/>
      <c r="L70" s="52"/>
      <c r="M70" s="52"/>
      <c r="N70" s="52"/>
      <c r="O70" s="51"/>
      <c r="P70" s="50"/>
      <c r="Q70" s="18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38"/>
      <c r="AH70" s="49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8"/>
      <c r="DM70" s="48"/>
      <c r="DN70" s="48"/>
      <c r="DO70" s="48"/>
      <c r="DP70" s="48"/>
      <c r="DQ70" s="48"/>
      <c r="DR70" s="48"/>
      <c r="DS70" s="48"/>
      <c r="DT70" s="48"/>
      <c r="DU70" s="48"/>
      <c r="DV70" s="48"/>
      <c r="DW70" s="48"/>
      <c r="DX70" s="48"/>
      <c r="DY70" s="48"/>
      <c r="DZ70" s="48"/>
      <c r="EA70" s="48"/>
      <c r="EB70" s="48"/>
      <c r="EC70" s="48"/>
      <c r="ED70" s="48"/>
      <c r="EE70" s="48"/>
      <c r="EF70" s="48"/>
      <c r="EG70" s="48"/>
      <c r="EH70" s="48"/>
      <c r="EI70" s="48"/>
      <c r="EJ70" s="48"/>
      <c r="EK70" s="48"/>
      <c r="EL70" s="48"/>
      <c r="EM70" s="48"/>
      <c r="EN70" s="48"/>
      <c r="EO70" s="48"/>
      <c r="EP70" s="48"/>
      <c r="EQ70" s="48"/>
      <c r="ER70" s="48"/>
      <c r="ES70" s="48"/>
      <c r="ET70" s="48"/>
      <c r="EU70" s="48"/>
      <c r="EV70" s="48"/>
      <c r="EW70" s="48"/>
      <c r="EX70" s="48"/>
      <c r="EY70" s="48"/>
      <c r="EZ70" s="48"/>
      <c r="FA70" s="48"/>
      <c r="FB70" s="48"/>
      <c r="FC70" s="48"/>
      <c r="FD70" s="48"/>
      <c r="FE70" s="48"/>
      <c r="FF70" s="48"/>
      <c r="FG70" s="48"/>
      <c r="FH70" s="48"/>
      <c r="FI70" s="48"/>
      <c r="FJ70" s="48"/>
      <c r="FK70" s="48"/>
    </row>
    <row r="71" spans="1:167" s="47" customFormat="1" ht="15.75" hidden="1" customHeight="1" x14ac:dyDescent="0.25">
      <c r="A71" s="34" t="s">
        <v>0</v>
      </c>
      <c r="B71" s="67">
        <f>(D71*D$8)+(F71*F$8)+(H71*H$8)+(J71*J$8)+(L71*L$8)+(N71*N$8)</f>
        <v>6364.9193735002418</v>
      </c>
      <c r="C71" s="69"/>
      <c r="D71" s="66">
        <f>[74]MFG_REV!$B$72</f>
        <v>3027.9362578745945</v>
      </c>
      <c r="E71" s="69"/>
      <c r="F71" s="66">
        <f>'[73]Trade&amp;TCS'!$B$75</f>
        <v>10932.120051501972</v>
      </c>
      <c r="G71" s="45"/>
      <c r="H71" s="66">
        <f>'[73]Trade&amp;TCS'!$C$75</f>
        <v>6324.2402510941693</v>
      </c>
      <c r="I71" s="45"/>
      <c r="J71" s="66">
        <f>[72]FINANCE!$B$183</f>
        <v>6564.7814684716204</v>
      </c>
      <c r="K71" s="66"/>
      <c r="L71" s="66">
        <f>[72]FINANCE!$G$183</f>
        <v>1398.0913468945569</v>
      </c>
      <c r="M71" s="66"/>
      <c r="N71" s="66">
        <f>[71]SERVICES!$B$70</f>
        <v>3614.7312935078835</v>
      </c>
      <c r="O71" s="68"/>
      <c r="P71" s="50"/>
      <c r="Q71" s="18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38"/>
      <c r="AH71" s="49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  <c r="DN71" s="48"/>
      <c r="DO71" s="48"/>
      <c r="DP71" s="48"/>
      <c r="DQ71" s="48"/>
      <c r="DR71" s="48"/>
      <c r="DS71" s="48"/>
      <c r="DT71" s="48"/>
      <c r="DU71" s="48"/>
      <c r="DV71" s="48"/>
      <c r="DW71" s="48"/>
      <c r="DX71" s="48"/>
      <c r="DY71" s="48"/>
      <c r="DZ71" s="48"/>
      <c r="EA71" s="48"/>
      <c r="EB71" s="48"/>
      <c r="EC71" s="48"/>
      <c r="ED71" s="48"/>
      <c r="EE71" s="48"/>
      <c r="EF71" s="48"/>
      <c r="EG71" s="48"/>
      <c r="EH71" s="48"/>
      <c r="EI71" s="48"/>
      <c r="EJ71" s="48"/>
      <c r="EK71" s="48"/>
      <c r="EL71" s="48"/>
      <c r="EM71" s="48"/>
      <c r="EN71" s="48"/>
      <c r="EO71" s="48"/>
      <c r="EP71" s="48"/>
      <c r="EQ71" s="48"/>
      <c r="ER71" s="48"/>
      <c r="ES71" s="48"/>
      <c r="ET71" s="48"/>
      <c r="EU71" s="48"/>
      <c r="EV71" s="48"/>
      <c r="EW71" s="48"/>
      <c r="EX71" s="48"/>
      <c r="EY71" s="48"/>
      <c r="EZ71" s="48"/>
      <c r="FA71" s="48"/>
      <c r="FB71" s="48"/>
      <c r="FC71" s="48"/>
      <c r="FD71" s="48"/>
      <c r="FE71" s="48"/>
      <c r="FF71" s="48"/>
      <c r="FG71" s="48"/>
      <c r="FH71" s="48"/>
      <c r="FI71" s="48"/>
      <c r="FJ71" s="48"/>
      <c r="FK71" s="48"/>
    </row>
    <row r="72" spans="1:167" s="47" customFormat="1" ht="15.75" hidden="1" customHeight="1" x14ac:dyDescent="0.25">
      <c r="A72" s="34" t="s">
        <v>3</v>
      </c>
      <c r="B72" s="67">
        <f>(D72*D$8)+(F72*F$8)+(H72*H$8)+(J72*J$8)+(L72*L$8)+(N72*N$8)</f>
        <v>6571.9538853044342</v>
      </c>
      <c r="C72" s="69"/>
      <c r="D72" s="66">
        <f>[70]MFG_REV!$B$73</f>
        <v>3336.7247211296353</v>
      </c>
      <c r="E72" s="69"/>
      <c r="F72" s="66">
        <f>'[69]Trade&amp;TCS'!B76</f>
        <v>11048.205826317633</v>
      </c>
      <c r="G72" s="45"/>
      <c r="H72" s="66">
        <f>'[69]Trade&amp;TCS'!$C$76</f>
        <v>6569.5209900799255</v>
      </c>
      <c r="I72" s="45"/>
      <c r="J72" s="66">
        <f>[68]FINANCE!B184</f>
        <v>7747.3201283047583</v>
      </c>
      <c r="K72" s="66"/>
      <c r="L72" s="66">
        <f>[68]FINANCE!$G$184</f>
        <v>1790.9353606768423</v>
      </c>
      <c r="M72" s="66"/>
      <c r="N72" s="66">
        <f>[67]SERVICES!$B$71</f>
        <v>3580.8634545067362</v>
      </c>
      <c r="O72" s="68"/>
      <c r="P72" s="50"/>
      <c r="Q72" s="18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38"/>
      <c r="AH72" s="49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8"/>
      <c r="DE72" s="48"/>
      <c r="DF72" s="48"/>
      <c r="DG72" s="48"/>
      <c r="DH72" s="48"/>
      <c r="DI72" s="48"/>
      <c r="DJ72" s="48"/>
      <c r="DK72" s="48"/>
      <c r="DL72" s="48"/>
      <c r="DM72" s="48"/>
      <c r="DN72" s="48"/>
      <c r="DO72" s="48"/>
      <c r="DP72" s="48"/>
      <c r="DQ72" s="48"/>
      <c r="DR72" s="48"/>
      <c r="DS72" s="48"/>
      <c r="DT72" s="48"/>
      <c r="DU72" s="48"/>
      <c r="DV72" s="48"/>
      <c r="DW72" s="48"/>
      <c r="DX72" s="48"/>
      <c r="DY72" s="48"/>
      <c r="DZ72" s="48"/>
      <c r="EA72" s="48"/>
      <c r="EB72" s="48"/>
      <c r="EC72" s="48"/>
      <c r="ED72" s="48"/>
      <c r="EE72" s="48"/>
      <c r="EF72" s="48"/>
      <c r="EG72" s="48"/>
      <c r="EH72" s="48"/>
      <c r="EI72" s="48"/>
      <c r="EJ72" s="48"/>
      <c r="EK72" s="48"/>
      <c r="EL72" s="48"/>
      <c r="EM72" s="48"/>
      <c r="EN72" s="48"/>
      <c r="EO72" s="48"/>
      <c r="EP72" s="48"/>
      <c r="EQ72" s="48"/>
      <c r="ER72" s="48"/>
      <c r="ES72" s="48"/>
      <c r="ET72" s="48"/>
      <c r="EU72" s="48"/>
      <c r="EV72" s="48"/>
      <c r="EW72" s="48"/>
      <c r="EX72" s="48"/>
      <c r="EY72" s="48"/>
      <c r="EZ72" s="48"/>
      <c r="FA72" s="48"/>
      <c r="FB72" s="48"/>
      <c r="FC72" s="48"/>
      <c r="FD72" s="48"/>
      <c r="FE72" s="48"/>
      <c r="FF72" s="48"/>
      <c r="FG72" s="48"/>
      <c r="FH72" s="48"/>
      <c r="FI72" s="48"/>
      <c r="FJ72" s="48"/>
      <c r="FK72" s="48"/>
    </row>
    <row r="73" spans="1:167" s="47" customFormat="1" ht="15.75" hidden="1" customHeight="1" x14ac:dyDescent="0.25">
      <c r="A73" s="34" t="s">
        <v>2</v>
      </c>
      <c r="B73" s="67">
        <f>(D73*D$8)+(F73*F$8)+(H73*H$8)+(J73*J$8)+(L73*L$8)+(N73*N$8)</f>
        <v>6602.5875029544604</v>
      </c>
      <c r="C73" s="69"/>
      <c r="D73" s="66">
        <f>+[66]MFG_REV!B74</f>
        <v>3174.2410672332317</v>
      </c>
      <c r="E73" s="69"/>
      <c r="F73" s="66">
        <f>+'[65]Trade&amp;TCS'!B77</f>
        <v>11322.178837035974</v>
      </c>
      <c r="G73" s="45"/>
      <c r="H73" s="66">
        <f>+'[65]Trade&amp;TCS'!$C$77</f>
        <v>6475.4330798320143</v>
      </c>
      <c r="I73" s="45"/>
      <c r="J73" s="66">
        <f>+[64]FINANCE!$B$185</f>
        <v>7997.0441356030369</v>
      </c>
      <c r="K73" s="66"/>
      <c r="L73" s="66">
        <f>+[64]FINANCE!$G$185</f>
        <v>1524.9327785154617</v>
      </c>
      <c r="M73" s="66"/>
      <c r="N73" s="66">
        <f>+[63]SERVICES!$B$72</f>
        <v>3684.8903243627078</v>
      </c>
      <c r="O73" s="68"/>
      <c r="P73" s="50"/>
      <c r="Q73" s="18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38"/>
      <c r="AH73" s="49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  <c r="DL73" s="48"/>
      <c r="DM73" s="48"/>
      <c r="DN73" s="48"/>
      <c r="DO73" s="48"/>
      <c r="DP73" s="48"/>
      <c r="DQ73" s="48"/>
      <c r="DR73" s="48"/>
      <c r="DS73" s="48"/>
      <c r="DT73" s="48"/>
      <c r="DU73" s="48"/>
      <c r="DV73" s="48"/>
      <c r="DW73" s="48"/>
      <c r="DX73" s="48"/>
      <c r="DY73" s="48"/>
      <c r="DZ73" s="48"/>
      <c r="EA73" s="48"/>
      <c r="EB73" s="48"/>
      <c r="EC73" s="48"/>
      <c r="ED73" s="48"/>
      <c r="EE73" s="48"/>
      <c r="EF73" s="48"/>
      <c r="EG73" s="48"/>
      <c r="EH73" s="48"/>
      <c r="EI73" s="48"/>
      <c r="EJ73" s="48"/>
      <c r="EK73" s="48"/>
      <c r="EL73" s="48"/>
      <c r="EM73" s="48"/>
      <c r="EN73" s="48"/>
      <c r="EO73" s="48"/>
      <c r="EP73" s="48"/>
      <c r="EQ73" s="48"/>
      <c r="ER73" s="48"/>
      <c r="ES73" s="48"/>
      <c r="ET73" s="48"/>
      <c r="EU73" s="48"/>
      <c r="EV73" s="48"/>
      <c r="EW73" s="48"/>
      <c r="EX73" s="48"/>
      <c r="EY73" s="48"/>
      <c r="EZ73" s="48"/>
      <c r="FA73" s="48"/>
      <c r="FB73" s="48"/>
      <c r="FC73" s="48"/>
      <c r="FD73" s="48"/>
      <c r="FE73" s="48"/>
      <c r="FF73" s="48"/>
      <c r="FG73" s="48"/>
      <c r="FH73" s="48"/>
      <c r="FI73" s="48"/>
      <c r="FJ73" s="48"/>
      <c r="FK73" s="48"/>
    </row>
    <row r="74" spans="1:167" ht="15.75" hidden="1" customHeight="1" x14ac:dyDescent="0.3">
      <c r="A74" s="34" t="s">
        <v>1</v>
      </c>
      <c r="B74" s="67">
        <f>(D74*D$8)+(F74*F$8)+(H74*H$8)+(J74*J$8)+(L74*L$8)+(N74*N$8)</f>
        <v>7546.4049663467358</v>
      </c>
      <c r="C74" s="67"/>
      <c r="D74" s="66">
        <f>[62]MFG_REV!$B$75</f>
        <v>3919.2983439404275</v>
      </c>
      <c r="E74" s="64"/>
      <c r="F74" s="66">
        <f>'[61]Trade&amp;TCS'!$B$78</f>
        <v>12735.048708114102</v>
      </c>
      <c r="G74" s="64"/>
      <c r="H74" s="64">
        <f>'[61]Trade&amp;TCS'!$C$78</f>
        <v>6719.189976297348</v>
      </c>
      <c r="I74" s="64"/>
      <c r="J74" s="64">
        <f>[60]FINANCE!$B$186</f>
        <v>8437.49741625553</v>
      </c>
      <c r="K74" s="64"/>
      <c r="L74" s="64">
        <f>[60]FINANCE!$G$186</f>
        <v>1671.8716039507513</v>
      </c>
      <c r="M74" s="64"/>
      <c r="N74" s="64">
        <f>[59]SERVICES!$B$73</f>
        <v>3871.7144594772512</v>
      </c>
      <c r="O74" s="65"/>
      <c r="P74" s="64"/>
      <c r="Q74" s="10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27"/>
      <c r="AH74" s="63"/>
    </row>
    <row r="75" spans="1:167" ht="9" hidden="1" customHeight="1" thickBot="1" x14ac:dyDescent="0.3">
      <c r="A75" s="34"/>
      <c r="B75" s="67"/>
      <c r="C75" s="67"/>
      <c r="D75" s="66"/>
      <c r="E75" s="64"/>
      <c r="F75" s="66"/>
      <c r="G75" s="64"/>
      <c r="H75" s="64"/>
      <c r="I75" s="64"/>
      <c r="J75" s="64"/>
      <c r="K75" s="64"/>
      <c r="L75" s="64"/>
      <c r="M75" s="64"/>
      <c r="N75" s="64"/>
      <c r="O75" s="65"/>
      <c r="P75" s="64"/>
      <c r="Q75" s="10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27"/>
      <c r="AH75" s="63"/>
    </row>
    <row r="76" spans="1:167" s="47" customFormat="1" ht="16.5" hidden="1" customHeight="1" x14ac:dyDescent="0.25">
      <c r="A76" s="56">
        <v>2010</v>
      </c>
      <c r="B76" s="55"/>
      <c r="C76" s="54"/>
      <c r="D76" s="52"/>
      <c r="E76" s="54"/>
      <c r="F76" s="52"/>
      <c r="G76" s="53"/>
      <c r="H76" s="52"/>
      <c r="I76" s="53"/>
      <c r="J76" s="52"/>
      <c r="K76" s="52"/>
      <c r="L76" s="52"/>
      <c r="M76" s="52"/>
      <c r="N76" s="52"/>
      <c r="O76" s="51"/>
      <c r="P76" s="50"/>
      <c r="Q76" s="18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38"/>
      <c r="AH76" s="49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48"/>
      <c r="CK76" s="48"/>
      <c r="CL76" s="48"/>
      <c r="CM76" s="48"/>
      <c r="CN76" s="48"/>
      <c r="CO76" s="48"/>
      <c r="CP76" s="48"/>
      <c r="CQ76" s="48"/>
      <c r="CR76" s="48"/>
      <c r="CS76" s="48"/>
      <c r="CT76" s="48"/>
      <c r="CU76" s="48"/>
      <c r="CV76" s="48"/>
      <c r="CW76" s="48"/>
      <c r="CX76" s="48"/>
      <c r="CY76" s="48"/>
      <c r="CZ76" s="48"/>
      <c r="DA76" s="48"/>
      <c r="DB76" s="48"/>
      <c r="DC76" s="48"/>
      <c r="DD76" s="48"/>
      <c r="DE76" s="48"/>
      <c r="DF76" s="48"/>
      <c r="DG76" s="48"/>
      <c r="DH76" s="48"/>
      <c r="DI76" s="48"/>
      <c r="DJ76" s="48"/>
      <c r="DK76" s="48"/>
      <c r="DL76" s="48"/>
      <c r="DM76" s="48"/>
      <c r="DN76" s="48"/>
      <c r="DO76" s="48"/>
      <c r="DP76" s="48"/>
      <c r="DQ76" s="48"/>
      <c r="DR76" s="48"/>
      <c r="DS76" s="48"/>
      <c r="DT76" s="48"/>
      <c r="DU76" s="48"/>
      <c r="DV76" s="48"/>
      <c r="DW76" s="48"/>
      <c r="DX76" s="48"/>
      <c r="DY76" s="48"/>
      <c r="DZ76" s="48"/>
      <c r="EA76" s="48"/>
      <c r="EB76" s="48"/>
      <c r="EC76" s="48"/>
      <c r="ED76" s="48"/>
      <c r="EE76" s="48"/>
      <c r="EF76" s="48"/>
      <c r="EG76" s="48"/>
      <c r="EH76" s="48"/>
      <c r="EI76" s="48"/>
      <c r="EJ76" s="48"/>
      <c r="EK76" s="48"/>
      <c r="EL76" s="48"/>
      <c r="EM76" s="48"/>
      <c r="EN76" s="48"/>
      <c r="EO76" s="48"/>
      <c r="EP76" s="48"/>
      <c r="EQ76" s="48"/>
      <c r="ER76" s="48"/>
      <c r="ES76" s="48"/>
      <c r="ET76" s="48"/>
      <c r="EU76" s="48"/>
      <c r="EV76" s="48"/>
      <c r="EW76" s="48"/>
      <c r="EX76" s="48"/>
      <c r="EY76" s="48"/>
      <c r="EZ76" s="48"/>
      <c r="FA76" s="48"/>
      <c r="FB76" s="48"/>
      <c r="FC76" s="48"/>
      <c r="FD76" s="48"/>
      <c r="FE76" s="48"/>
      <c r="FF76" s="48"/>
      <c r="FG76" s="48"/>
      <c r="FH76" s="48"/>
      <c r="FI76" s="48"/>
      <c r="FJ76" s="48"/>
      <c r="FK76" s="48"/>
    </row>
    <row r="77" spans="1:167" s="35" customFormat="1" ht="15.75" hidden="1" customHeight="1" x14ac:dyDescent="0.25">
      <c r="A77" s="34" t="s">
        <v>0</v>
      </c>
      <c r="B77" s="32">
        <f>(D77*D$8)+(F77*F$8)+(H77*H$8)+(J77*J$8)+(L77*L$8)+(N77*N$8)</f>
        <v>7122.3558810054355</v>
      </c>
      <c r="C77" s="62"/>
      <c r="D77" s="31">
        <f>[58]MFG_REV!$B$78</f>
        <v>3751.4366966461762</v>
      </c>
      <c r="E77" s="62"/>
      <c r="F77" s="31">
        <f>'[57]Trade&amp;TCS'!$B$80</f>
        <v>11847.286846963147</v>
      </c>
      <c r="G77" s="45"/>
      <c r="H77" s="31">
        <f>'[57]Trade&amp;TCS'!$C$80</f>
        <v>6849.0219403702895</v>
      </c>
      <c r="I77" s="45"/>
      <c r="J77" s="31">
        <f>'[56]FIN &amp; RE'!$B$189</f>
        <v>7265.6637754070925</v>
      </c>
      <c r="K77" s="31"/>
      <c r="L77" s="31">
        <f>'[56]FIN &amp; RE'!$G$189</f>
        <v>1616.2210496950099</v>
      </c>
      <c r="M77" s="31"/>
      <c r="N77" s="31">
        <f>[55]SERVICES!$B$76</f>
        <v>3869.7359502742102</v>
      </c>
      <c r="O77" s="44"/>
      <c r="P77" s="40"/>
      <c r="Q77" s="19"/>
      <c r="R77" s="1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8"/>
      <c r="AH77" s="37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  <c r="DT77" s="36"/>
      <c r="DU77" s="36"/>
      <c r="DV77" s="36"/>
      <c r="DW77" s="36"/>
      <c r="DX77" s="36"/>
      <c r="DY77" s="36"/>
      <c r="DZ77" s="36"/>
      <c r="EA77" s="36"/>
      <c r="EB77" s="36"/>
      <c r="EC77" s="36"/>
      <c r="ED77" s="36"/>
      <c r="EE77" s="36"/>
      <c r="EF77" s="36"/>
      <c r="EG77" s="36"/>
      <c r="EH77" s="36"/>
      <c r="EI77" s="36"/>
      <c r="EJ77" s="36"/>
      <c r="EK77" s="36"/>
      <c r="EL77" s="36"/>
      <c r="EM77" s="36"/>
      <c r="EN77" s="36"/>
      <c r="EO77" s="36"/>
      <c r="EP77" s="36"/>
      <c r="EQ77" s="36"/>
      <c r="ER77" s="36"/>
      <c r="ES77" s="36"/>
      <c r="ET77" s="36"/>
      <c r="EU77" s="36"/>
      <c r="EV77" s="36"/>
      <c r="EW77" s="36"/>
      <c r="EX77" s="36"/>
      <c r="EY77" s="36"/>
      <c r="EZ77" s="36"/>
      <c r="FA77" s="36"/>
      <c r="FB77" s="36"/>
      <c r="FC77" s="36"/>
      <c r="FD77" s="36"/>
      <c r="FE77" s="36"/>
      <c r="FF77" s="36"/>
      <c r="FG77" s="36"/>
      <c r="FH77" s="36"/>
      <c r="FI77" s="36"/>
      <c r="FJ77" s="36"/>
      <c r="FK77" s="36"/>
    </row>
    <row r="78" spans="1:167" s="35" customFormat="1" ht="15.75" hidden="1" customHeight="1" x14ac:dyDescent="0.25">
      <c r="A78" s="34" t="s">
        <v>3</v>
      </c>
      <c r="B78" s="32">
        <f>(D78*D$8)+(F78*F$8)+(H78*H$8)+(J78*J$8)+(L78*L$8)+(N78*N$8)</f>
        <v>7495.2513555608739</v>
      </c>
      <c r="C78" s="62"/>
      <c r="D78" s="31">
        <f>[54]MFG_REV!$B$79</f>
        <v>3999.4288918653556</v>
      </c>
      <c r="E78" s="62"/>
      <c r="F78" s="31">
        <f>'[53]Trade&amp;TCS'!$B$81</f>
        <v>12463.260484783763</v>
      </c>
      <c r="G78" s="45"/>
      <c r="H78" s="31">
        <f>'[53]Trade&amp;TCS'!$C$81</f>
        <v>7199.5783181418628</v>
      </c>
      <c r="I78" s="45"/>
      <c r="J78" s="31">
        <f>'[52]FIN &amp; RE'!$B$194</f>
        <v>8235.7334724699613</v>
      </c>
      <c r="K78" s="31"/>
      <c r="L78" s="31">
        <f>'[52]FIN &amp; RE'!$G$194</f>
        <v>2382.1442583907265</v>
      </c>
      <c r="M78" s="31"/>
      <c r="N78" s="31">
        <f>[51]SERVICES!$B$79</f>
        <v>3720.4204028527597</v>
      </c>
      <c r="O78" s="44"/>
      <c r="P78" s="40"/>
      <c r="Q78" s="19"/>
      <c r="R78" s="1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8"/>
      <c r="AH78" s="37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  <c r="DT78" s="36"/>
      <c r="DU78" s="36"/>
      <c r="DV78" s="36"/>
      <c r="DW78" s="36"/>
      <c r="DX78" s="36"/>
      <c r="DY78" s="36"/>
      <c r="DZ78" s="36"/>
      <c r="EA78" s="36"/>
      <c r="EB78" s="36"/>
      <c r="EC78" s="36"/>
      <c r="ED78" s="36"/>
      <c r="EE78" s="36"/>
      <c r="EF78" s="36"/>
      <c r="EG78" s="36"/>
      <c r="EH78" s="36"/>
      <c r="EI78" s="36"/>
      <c r="EJ78" s="36"/>
      <c r="EK78" s="36"/>
      <c r="EL78" s="36"/>
      <c r="EM78" s="36"/>
      <c r="EN78" s="36"/>
      <c r="EO78" s="36"/>
      <c r="EP78" s="36"/>
      <c r="EQ78" s="36"/>
      <c r="ER78" s="36"/>
      <c r="ES78" s="36"/>
      <c r="ET78" s="36"/>
      <c r="EU78" s="36"/>
      <c r="EV78" s="36"/>
      <c r="EW78" s="36"/>
      <c r="EX78" s="36"/>
      <c r="EY78" s="36"/>
      <c r="EZ78" s="36"/>
      <c r="FA78" s="36"/>
      <c r="FB78" s="36"/>
      <c r="FC78" s="36"/>
      <c r="FD78" s="36"/>
      <c r="FE78" s="36"/>
      <c r="FF78" s="36"/>
      <c r="FG78" s="36"/>
      <c r="FH78" s="36"/>
      <c r="FI78" s="36"/>
      <c r="FJ78" s="36"/>
      <c r="FK78" s="36"/>
    </row>
    <row r="79" spans="1:167" s="35" customFormat="1" ht="15.75" hidden="1" customHeight="1" x14ac:dyDescent="0.25">
      <c r="A79" s="34" t="s">
        <v>2</v>
      </c>
      <c r="B79" s="32">
        <f>(D79*D$8)+(F79*F$8)+(H79*H$8)+(J79*J$8)+(L79*L$8)+(N79*N$8)</f>
        <v>7580.9269680822017</v>
      </c>
      <c r="C79" s="62"/>
      <c r="D79" s="31">
        <f>[48]MFG_REV!B80</f>
        <v>3580.8774514728175</v>
      </c>
      <c r="E79" s="62"/>
      <c r="F79" s="31">
        <f>'[50]Trade&amp;TCS'!$B$82</f>
        <v>13186.989431923283</v>
      </c>
      <c r="G79" s="45"/>
      <c r="H79" s="31">
        <f>'[50]Trade&amp;TCS'!$C$82</f>
        <v>7086.7511025070417</v>
      </c>
      <c r="I79" s="45"/>
      <c r="J79" s="31">
        <f>'[46]FIN &amp; RE'!B193</f>
        <v>9024.8031873357195</v>
      </c>
      <c r="K79" s="61"/>
      <c r="L79" s="31">
        <f>'[46]FIN &amp; RE'!J193</f>
        <v>1767.4386679651648</v>
      </c>
      <c r="M79" s="61"/>
      <c r="N79" s="31">
        <f>[49]SERVICES!$B$80</f>
        <v>3871.8385569187362</v>
      </c>
      <c r="O79" s="44"/>
      <c r="P79" s="40"/>
      <c r="Q79" s="19"/>
      <c r="R79" s="1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8"/>
      <c r="AH79" s="37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  <c r="DT79" s="36"/>
      <c r="DU79" s="36"/>
      <c r="DV79" s="36"/>
      <c r="DW79" s="36"/>
      <c r="DX79" s="36"/>
      <c r="DY79" s="36"/>
      <c r="DZ79" s="36"/>
      <c r="EA79" s="36"/>
      <c r="EB79" s="36"/>
      <c r="EC79" s="36"/>
      <c r="ED79" s="36"/>
      <c r="EE79" s="36"/>
      <c r="EF79" s="36"/>
      <c r="EG79" s="36"/>
      <c r="EH79" s="36"/>
      <c r="EI79" s="36"/>
      <c r="EJ79" s="36"/>
      <c r="EK79" s="36"/>
      <c r="EL79" s="36"/>
      <c r="EM79" s="36"/>
      <c r="EN79" s="36"/>
      <c r="EO79" s="36"/>
      <c r="EP79" s="36"/>
      <c r="EQ79" s="36"/>
      <c r="ER79" s="36"/>
      <c r="ES79" s="36"/>
      <c r="ET79" s="36"/>
      <c r="EU79" s="36"/>
      <c r="EV79" s="36"/>
      <c r="EW79" s="36"/>
      <c r="EX79" s="36"/>
      <c r="EY79" s="36"/>
      <c r="EZ79" s="36"/>
      <c r="FA79" s="36"/>
      <c r="FB79" s="36"/>
      <c r="FC79" s="36"/>
      <c r="FD79" s="36"/>
      <c r="FE79" s="36"/>
      <c r="FF79" s="36"/>
      <c r="FG79" s="36"/>
      <c r="FH79" s="36"/>
      <c r="FI79" s="36"/>
      <c r="FJ79" s="36"/>
      <c r="FK79" s="36"/>
    </row>
    <row r="80" spans="1:167" s="24" customFormat="1" ht="15.75" hidden="1" customHeight="1" x14ac:dyDescent="0.3">
      <c r="A80" s="34" t="s">
        <v>1</v>
      </c>
      <c r="B80" s="32">
        <f>(D80*D$8)+(F80*F$8)+(H80*H$8)+(J80*J$8)+(L80*L$8)+(N80*N$8)</f>
        <v>8507.1664153478723</v>
      </c>
      <c r="C80" s="32"/>
      <c r="D80" s="31">
        <f>[48]MFG_REV!B81</f>
        <v>4348.5717583932919</v>
      </c>
      <c r="E80" s="29"/>
      <c r="F80" s="31">
        <f>'[47]Trade&amp;TCS'!$B$83</f>
        <v>14506.864761761046</v>
      </c>
      <c r="G80" s="29"/>
      <c r="H80" s="29">
        <f>'[47]Trade&amp;TCS'!$C$83</f>
        <v>7428.0467021692757</v>
      </c>
      <c r="I80" s="29"/>
      <c r="J80" s="29">
        <f>'[46]FIN &amp; RE'!B194</f>
        <v>9512.7197869524007</v>
      </c>
      <c r="K80" s="29"/>
      <c r="L80" s="29">
        <f>'[46]FIN &amp; RE'!J194</f>
        <v>2074.8202341813685</v>
      </c>
      <c r="M80" s="29"/>
      <c r="N80" s="29">
        <f>[45]SERVICES!$B$81</f>
        <v>4098.9812472583526</v>
      </c>
      <c r="O80" s="30"/>
      <c r="P80" s="29"/>
      <c r="Q80" s="19"/>
      <c r="R80" s="15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7"/>
      <c r="AH80" s="26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</row>
    <row r="81" spans="1:167" ht="3" hidden="1" customHeight="1" thickBot="1" x14ac:dyDescent="0.3">
      <c r="A81" s="34"/>
      <c r="B81" s="67"/>
      <c r="C81" s="67"/>
      <c r="D81" s="66"/>
      <c r="E81" s="64"/>
      <c r="F81" s="66"/>
      <c r="G81" s="64"/>
      <c r="H81" s="64"/>
      <c r="I81" s="64"/>
      <c r="J81" s="64"/>
      <c r="K81" s="64"/>
      <c r="L81" s="64"/>
      <c r="M81" s="64"/>
      <c r="N81" s="64"/>
      <c r="O81" s="65"/>
      <c r="P81" s="64"/>
      <c r="Q81" s="19"/>
      <c r="R81" s="15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27"/>
      <c r="AH81" s="63"/>
    </row>
    <row r="82" spans="1:167" s="47" customFormat="1" ht="18.75" hidden="1" customHeight="1" x14ac:dyDescent="0.25">
      <c r="A82" s="56">
        <v>2011</v>
      </c>
      <c r="B82" s="55"/>
      <c r="C82" s="54"/>
      <c r="D82" s="52"/>
      <c r="E82" s="54"/>
      <c r="F82" s="52"/>
      <c r="G82" s="53"/>
      <c r="H82" s="52"/>
      <c r="I82" s="53"/>
      <c r="J82" s="52"/>
      <c r="K82" s="52"/>
      <c r="L82" s="52"/>
      <c r="M82" s="52"/>
      <c r="N82" s="52"/>
      <c r="O82" s="51"/>
      <c r="P82" s="50"/>
      <c r="Q82" s="19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38"/>
      <c r="AH82" s="49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8"/>
      <c r="CJ82" s="48"/>
      <c r="CK82" s="48"/>
      <c r="CL82" s="48"/>
      <c r="CM82" s="48"/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8"/>
      <c r="DE82" s="48"/>
      <c r="DF82" s="48"/>
      <c r="DG82" s="48"/>
      <c r="DH82" s="48"/>
      <c r="DI82" s="48"/>
      <c r="DJ82" s="48"/>
      <c r="DK82" s="48"/>
      <c r="DL82" s="48"/>
      <c r="DM82" s="48"/>
      <c r="DN82" s="48"/>
      <c r="DO82" s="48"/>
      <c r="DP82" s="48"/>
      <c r="DQ82" s="48"/>
      <c r="DR82" s="48"/>
      <c r="DS82" s="48"/>
      <c r="DT82" s="48"/>
      <c r="DU82" s="48"/>
      <c r="DV82" s="48"/>
      <c r="DW82" s="48"/>
      <c r="DX82" s="48"/>
      <c r="DY82" s="48"/>
      <c r="DZ82" s="48"/>
      <c r="EA82" s="48"/>
      <c r="EB82" s="48"/>
      <c r="EC82" s="48"/>
      <c r="ED82" s="48"/>
      <c r="EE82" s="48"/>
      <c r="EF82" s="48"/>
      <c r="EG82" s="48"/>
      <c r="EH82" s="48"/>
      <c r="EI82" s="48"/>
      <c r="EJ82" s="48"/>
      <c r="EK82" s="48"/>
      <c r="EL82" s="48"/>
      <c r="EM82" s="48"/>
      <c r="EN82" s="48"/>
      <c r="EO82" s="48"/>
      <c r="EP82" s="48"/>
      <c r="EQ82" s="48"/>
      <c r="ER82" s="48"/>
      <c r="ES82" s="48"/>
      <c r="ET82" s="48"/>
      <c r="EU82" s="48"/>
      <c r="EV82" s="48"/>
      <c r="EW82" s="48"/>
      <c r="EX82" s="48"/>
      <c r="EY82" s="48"/>
      <c r="EZ82" s="48"/>
      <c r="FA82" s="48"/>
      <c r="FB82" s="48"/>
      <c r="FC82" s="48"/>
      <c r="FD82" s="48"/>
      <c r="FE82" s="48"/>
      <c r="FF82" s="48"/>
      <c r="FG82" s="48"/>
      <c r="FH82" s="48"/>
      <c r="FI82" s="48"/>
      <c r="FJ82" s="48"/>
      <c r="FK82" s="48"/>
    </row>
    <row r="83" spans="1:167" s="35" customFormat="1" ht="15.75" hidden="1" customHeight="1" x14ac:dyDescent="0.25">
      <c r="A83" s="34" t="s">
        <v>0</v>
      </c>
      <c r="B83" s="32">
        <f>(D83*D$8)+(F83*F$8)+(H83*H$8)+(J83*J$8)+(L83*L$8)+(N83*N$8)</f>
        <v>7650.6045217046758</v>
      </c>
      <c r="C83" s="62"/>
      <c r="D83" s="31">
        <f>[44]MFG_REV!$B$83</f>
        <v>4213.7995314047093</v>
      </c>
      <c r="E83" s="62"/>
      <c r="F83" s="31">
        <f>'[43]Trade&amp;TCS'!$B$85</f>
        <v>12503.476978222297</v>
      </c>
      <c r="G83" s="45"/>
      <c r="H83" s="31">
        <f>'[43]Trade&amp;TCS'!$C$85</f>
        <v>7480.9819097133768</v>
      </c>
      <c r="I83" s="45"/>
      <c r="J83" s="31">
        <f>'[42]FIN &amp; RE'!$B$196</f>
        <v>7812.5556505447275</v>
      </c>
      <c r="K83" s="31"/>
      <c r="L83" s="31">
        <f>'[42]FIN &amp; RE'!$J$196</f>
        <v>1855.1503195565388</v>
      </c>
      <c r="M83" s="31"/>
      <c r="N83" s="31">
        <f>[41]SERVICES!$B$84</f>
        <v>4024.7205016900971</v>
      </c>
      <c r="O83" s="44"/>
      <c r="P83" s="40"/>
      <c r="Q83" s="19"/>
      <c r="R83" s="1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8"/>
      <c r="AH83" s="37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6"/>
      <c r="DN83" s="36"/>
      <c r="DO83" s="36"/>
      <c r="DP83" s="36"/>
      <c r="DQ83" s="36"/>
      <c r="DR83" s="36"/>
      <c r="DS83" s="36"/>
      <c r="DT83" s="36"/>
      <c r="DU83" s="36"/>
      <c r="DV83" s="36"/>
      <c r="DW83" s="36"/>
      <c r="DX83" s="36"/>
      <c r="DY83" s="36"/>
      <c r="DZ83" s="36"/>
      <c r="EA83" s="36"/>
      <c r="EB83" s="36"/>
      <c r="EC83" s="36"/>
      <c r="ED83" s="36"/>
      <c r="EE83" s="36"/>
      <c r="EF83" s="36"/>
      <c r="EG83" s="36"/>
      <c r="EH83" s="36"/>
      <c r="EI83" s="36"/>
      <c r="EJ83" s="36"/>
      <c r="EK83" s="36"/>
      <c r="EL83" s="36"/>
      <c r="EM83" s="36"/>
      <c r="EN83" s="36"/>
      <c r="EO83" s="36"/>
      <c r="EP83" s="36"/>
      <c r="EQ83" s="36"/>
      <c r="ER83" s="36"/>
      <c r="ES83" s="36"/>
      <c r="ET83" s="36"/>
      <c r="EU83" s="36"/>
      <c r="EV83" s="36"/>
      <c r="EW83" s="36"/>
      <c r="EX83" s="36"/>
      <c r="EY83" s="36"/>
      <c r="EZ83" s="36"/>
      <c r="FA83" s="36"/>
      <c r="FB83" s="36"/>
      <c r="FC83" s="36"/>
      <c r="FD83" s="36"/>
      <c r="FE83" s="36"/>
      <c r="FF83" s="36"/>
      <c r="FG83" s="36"/>
      <c r="FH83" s="36"/>
      <c r="FI83" s="36"/>
      <c r="FJ83" s="36"/>
      <c r="FK83" s="36"/>
    </row>
    <row r="84" spans="1:167" s="35" customFormat="1" ht="15.75" hidden="1" customHeight="1" x14ac:dyDescent="0.25">
      <c r="A84" s="34" t="s">
        <v>3</v>
      </c>
      <c r="B84" s="32">
        <f>(D84*D$8)+(F84*F$8)+(H84*H$8)+(J84*J$8)+(L84*L$8)+(N84*N$8)</f>
        <v>7997.1686755430492</v>
      </c>
      <c r="C84" s="62"/>
      <c r="D84" s="31">
        <f>[40]MFG_REV!$B$84</f>
        <v>4285.9531324396057</v>
      </c>
      <c r="E84" s="62"/>
      <c r="F84" s="31">
        <f>'[39]Trade&amp;TCS'!$B$86</f>
        <v>13237.811791381744</v>
      </c>
      <c r="G84" s="45"/>
      <c r="H84" s="31">
        <f>'[39]Trade&amp;TCS'!$C$86</f>
        <v>7863.4543355073874</v>
      </c>
      <c r="I84" s="45"/>
      <c r="J84" s="31">
        <f>'[38]FIN &amp; RE'!$B$197</f>
        <v>9135.3383379178667</v>
      </c>
      <c r="K84" s="31"/>
      <c r="L84" s="31">
        <f>'[38]FIN &amp; RE'!$J$197</f>
        <v>2783.1832761316286</v>
      </c>
      <c r="M84" s="31"/>
      <c r="N84" s="31">
        <f>[37]SERVICES!$B$85</f>
        <v>4037.3864264156864</v>
      </c>
      <c r="O84" s="44"/>
      <c r="P84" s="40"/>
      <c r="Q84" s="19"/>
      <c r="R84" s="1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8"/>
      <c r="AH84" s="37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36"/>
      <c r="DJ84" s="36"/>
      <c r="DK84" s="36"/>
      <c r="DL84" s="36"/>
      <c r="DM84" s="36"/>
      <c r="DN84" s="36"/>
      <c r="DO84" s="36"/>
      <c r="DP84" s="36"/>
      <c r="DQ84" s="36"/>
      <c r="DR84" s="36"/>
      <c r="DS84" s="36"/>
      <c r="DT84" s="36"/>
      <c r="DU84" s="36"/>
      <c r="DV84" s="36"/>
      <c r="DW84" s="36"/>
      <c r="DX84" s="36"/>
      <c r="DY84" s="36"/>
      <c r="DZ84" s="36"/>
      <c r="EA84" s="36"/>
      <c r="EB84" s="36"/>
      <c r="EC84" s="36"/>
      <c r="ED84" s="36"/>
      <c r="EE84" s="36"/>
      <c r="EF84" s="36"/>
      <c r="EG84" s="36"/>
      <c r="EH84" s="36"/>
      <c r="EI84" s="36"/>
      <c r="EJ84" s="36"/>
      <c r="EK84" s="36"/>
      <c r="EL84" s="36"/>
      <c r="EM84" s="36"/>
      <c r="EN84" s="36"/>
      <c r="EO84" s="36"/>
      <c r="EP84" s="36"/>
      <c r="EQ84" s="36"/>
      <c r="ER84" s="36"/>
      <c r="ES84" s="36"/>
      <c r="ET84" s="36"/>
      <c r="EU84" s="36"/>
      <c r="EV84" s="36"/>
      <c r="EW84" s="36"/>
      <c r="EX84" s="36"/>
      <c r="EY84" s="36"/>
      <c r="EZ84" s="36"/>
      <c r="FA84" s="36"/>
      <c r="FB84" s="36"/>
      <c r="FC84" s="36"/>
      <c r="FD84" s="36"/>
      <c r="FE84" s="36"/>
      <c r="FF84" s="36"/>
      <c r="FG84" s="36"/>
      <c r="FH84" s="36"/>
      <c r="FI84" s="36"/>
      <c r="FJ84" s="36"/>
      <c r="FK84" s="36"/>
    </row>
    <row r="85" spans="1:167" s="35" customFormat="1" ht="15.75" hidden="1" customHeight="1" x14ac:dyDescent="0.25">
      <c r="A85" s="34" t="s">
        <v>2</v>
      </c>
      <c r="B85" s="32">
        <f>(D85*D$8)+(F85*F$8)+(H85*H$8)+(J85*J$8)+(L85*L$8)+(N85*N$8)</f>
        <v>8146.449501044076</v>
      </c>
      <c r="C85" s="62"/>
      <c r="D85" s="31">
        <f>[36]MFG_REV!$B$85</f>
        <v>3682.4532723472535</v>
      </c>
      <c r="E85" s="62"/>
      <c r="F85" s="31">
        <f>'[35]Trade&amp;TCS'!$B$87</f>
        <v>14392.799677527259</v>
      </c>
      <c r="G85" s="45"/>
      <c r="H85" s="31">
        <f>'[35]Trade&amp;TCS'!$C$87</f>
        <v>7577.0327427717239</v>
      </c>
      <c r="I85" s="45"/>
      <c r="J85" s="31">
        <f>'[34]FIN &amp; RE'!$B$198</f>
        <v>9485.2408076419179</v>
      </c>
      <c r="K85" s="61"/>
      <c r="L85" s="31">
        <f>'[34]FIN &amp; RE'!$J$198</f>
        <v>2199.9026296024936</v>
      </c>
      <c r="M85" s="61"/>
      <c r="N85" s="31">
        <f>[33]SERVICES!$B$85</f>
        <v>4082.8116525338764</v>
      </c>
      <c r="O85" s="44"/>
      <c r="P85" s="40"/>
      <c r="Q85" s="19"/>
      <c r="R85" s="1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8"/>
      <c r="AH85" s="37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  <c r="DL85" s="36"/>
      <c r="DM85" s="36"/>
      <c r="DN85" s="36"/>
      <c r="DO85" s="36"/>
      <c r="DP85" s="36"/>
      <c r="DQ85" s="36"/>
      <c r="DR85" s="36"/>
      <c r="DS85" s="36"/>
      <c r="DT85" s="36"/>
      <c r="DU85" s="36"/>
      <c r="DV85" s="36"/>
      <c r="DW85" s="36"/>
      <c r="DX85" s="36"/>
      <c r="DY85" s="36"/>
      <c r="DZ85" s="36"/>
      <c r="EA85" s="36"/>
      <c r="EB85" s="36"/>
      <c r="EC85" s="36"/>
      <c r="ED85" s="36"/>
      <c r="EE85" s="36"/>
      <c r="EF85" s="36"/>
      <c r="EG85" s="36"/>
      <c r="EH85" s="36"/>
      <c r="EI85" s="36"/>
      <c r="EJ85" s="36"/>
      <c r="EK85" s="36"/>
      <c r="EL85" s="36"/>
      <c r="EM85" s="36"/>
      <c r="EN85" s="36"/>
      <c r="EO85" s="36"/>
      <c r="EP85" s="36"/>
      <c r="EQ85" s="36"/>
      <c r="ER85" s="36"/>
      <c r="ES85" s="36"/>
      <c r="ET85" s="36"/>
      <c r="EU85" s="36"/>
      <c r="EV85" s="36"/>
      <c r="EW85" s="36"/>
      <c r="EX85" s="36"/>
      <c r="EY85" s="36"/>
      <c r="EZ85" s="36"/>
      <c r="FA85" s="36"/>
      <c r="FB85" s="36"/>
      <c r="FC85" s="36"/>
      <c r="FD85" s="36"/>
      <c r="FE85" s="36"/>
      <c r="FF85" s="36"/>
      <c r="FG85" s="36"/>
      <c r="FH85" s="36"/>
      <c r="FI85" s="36"/>
      <c r="FJ85" s="36"/>
      <c r="FK85" s="36"/>
    </row>
    <row r="86" spans="1:167" s="24" customFormat="1" ht="15.75" hidden="1" customHeight="1" x14ac:dyDescent="0.3">
      <c r="A86" s="34" t="s">
        <v>1</v>
      </c>
      <c r="B86" s="32">
        <f>(D86*D$8)+(F86*F$8)+(H86*H$8)+(J86*J$8)+(L86*L$8)+(N86*N$8)</f>
        <v>9285.0211101940222</v>
      </c>
      <c r="C86" s="32"/>
      <c r="D86" s="31">
        <f>[32]MFG_REV!$B$86</f>
        <v>4619.3849131988891</v>
      </c>
      <c r="E86" s="29"/>
      <c r="F86" s="31">
        <f>'[31]Trade&amp;TCS'!$B$88</f>
        <v>16035.651682851727</v>
      </c>
      <c r="G86" s="29"/>
      <c r="H86" s="29">
        <f>'[31]Trade&amp;TCS'!$C$88</f>
        <v>7794.3209265898604</v>
      </c>
      <c r="I86" s="29"/>
      <c r="J86" s="29">
        <f>'[30]FIN &amp; RE'!$B$199</f>
        <v>10571.262359233106</v>
      </c>
      <c r="K86" s="29"/>
      <c r="L86" s="29">
        <f>'[30]FIN &amp; RE'!$J$199</f>
        <v>2596.8654397087948</v>
      </c>
      <c r="M86" s="29"/>
      <c r="N86" s="29">
        <f>[29]SERVICES!$B$86</f>
        <v>4462.9337286145819</v>
      </c>
      <c r="O86" s="30"/>
      <c r="P86" s="29"/>
      <c r="Q86" s="19"/>
      <c r="R86" s="15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7"/>
      <c r="AH86" s="26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</row>
    <row r="87" spans="1:167" ht="4.5" hidden="1" customHeight="1" thickBot="1" x14ac:dyDescent="0.3">
      <c r="A87" s="60"/>
      <c r="B87" s="59"/>
      <c r="C87" s="59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7"/>
      <c r="P87" s="18"/>
      <c r="Q87" s="19"/>
      <c r="R87" s="15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</row>
    <row r="88" spans="1:167" s="47" customFormat="1" ht="18" hidden="1" customHeight="1" x14ac:dyDescent="0.25">
      <c r="A88" s="56">
        <v>2012</v>
      </c>
      <c r="B88" s="55"/>
      <c r="C88" s="54"/>
      <c r="D88" s="52"/>
      <c r="E88" s="54"/>
      <c r="F88" s="52"/>
      <c r="G88" s="53"/>
      <c r="H88" s="52"/>
      <c r="I88" s="53"/>
      <c r="J88" s="52"/>
      <c r="K88" s="52"/>
      <c r="L88" s="52"/>
      <c r="M88" s="52"/>
      <c r="N88" s="52"/>
      <c r="O88" s="51"/>
      <c r="P88" s="50"/>
      <c r="Q88" s="19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38"/>
      <c r="AH88" s="49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/>
      <c r="CA88" s="48"/>
      <c r="CB88" s="48"/>
      <c r="CC88" s="48"/>
      <c r="CD88" s="48"/>
      <c r="CE88" s="48"/>
      <c r="CF88" s="48"/>
      <c r="CG88" s="48"/>
      <c r="CH88" s="48"/>
      <c r="CI88" s="48"/>
      <c r="CJ88" s="48"/>
      <c r="CK88" s="48"/>
      <c r="CL88" s="48"/>
      <c r="CM88" s="48"/>
      <c r="CN88" s="48"/>
      <c r="CO88" s="48"/>
      <c r="CP88" s="48"/>
      <c r="CQ88" s="48"/>
      <c r="CR88" s="48"/>
      <c r="CS88" s="48"/>
      <c r="CT88" s="48"/>
      <c r="CU88" s="48"/>
      <c r="CV88" s="48"/>
      <c r="CW88" s="48"/>
      <c r="CX88" s="48"/>
      <c r="CY88" s="48"/>
      <c r="CZ88" s="48"/>
      <c r="DA88" s="48"/>
      <c r="DB88" s="48"/>
      <c r="DC88" s="48"/>
      <c r="DD88" s="48"/>
      <c r="DE88" s="48"/>
      <c r="DF88" s="48"/>
      <c r="DG88" s="48"/>
      <c r="DH88" s="48"/>
      <c r="DI88" s="48"/>
      <c r="DJ88" s="48"/>
      <c r="DK88" s="48"/>
      <c r="DL88" s="48"/>
      <c r="DM88" s="48"/>
      <c r="DN88" s="48"/>
      <c r="DO88" s="48"/>
      <c r="DP88" s="48"/>
      <c r="DQ88" s="48"/>
      <c r="DR88" s="48"/>
      <c r="DS88" s="48"/>
      <c r="DT88" s="48"/>
      <c r="DU88" s="48"/>
      <c r="DV88" s="48"/>
      <c r="DW88" s="48"/>
      <c r="DX88" s="48"/>
      <c r="DY88" s="48"/>
      <c r="DZ88" s="48"/>
      <c r="EA88" s="48"/>
      <c r="EB88" s="48"/>
      <c r="EC88" s="48"/>
      <c r="ED88" s="48"/>
      <c r="EE88" s="48"/>
      <c r="EF88" s="48"/>
      <c r="EG88" s="48"/>
      <c r="EH88" s="48"/>
      <c r="EI88" s="48"/>
      <c r="EJ88" s="48"/>
      <c r="EK88" s="48"/>
      <c r="EL88" s="48"/>
      <c r="EM88" s="48"/>
      <c r="EN88" s="48"/>
      <c r="EO88" s="48"/>
      <c r="EP88" s="48"/>
      <c r="EQ88" s="48"/>
      <c r="ER88" s="48"/>
      <c r="ES88" s="48"/>
      <c r="ET88" s="48"/>
      <c r="EU88" s="48"/>
      <c r="EV88" s="48"/>
      <c r="EW88" s="48"/>
      <c r="EX88" s="48"/>
      <c r="EY88" s="48"/>
      <c r="EZ88" s="48"/>
      <c r="FA88" s="48"/>
      <c r="FB88" s="48"/>
      <c r="FC88" s="48"/>
      <c r="FD88" s="48"/>
      <c r="FE88" s="48"/>
      <c r="FF88" s="48"/>
      <c r="FG88" s="48"/>
      <c r="FH88" s="48"/>
      <c r="FI88" s="48"/>
      <c r="FJ88" s="48"/>
      <c r="FK88" s="48"/>
    </row>
    <row r="89" spans="1:167" s="35" customFormat="1" ht="15.75" hidden="1" customHeight="1" x14ac:dyDescent="0.25">
      <c r="A89" s="34" t="s">
        <v>0</v>
      </c>
      <c r="B89" s="32">
        <f>(D89*D$8)+(F89*F$8)+(H89*H$8)+(J89*J$8)+(L89*L$8)+(N89*N$8)</f>
        <v>8518.0015325102886</v>
      </c>
      <c r="C89" s="62"/>
      <c r="D89" s="31">
        <f>[28]MFG_REV!$B$88</f>
        <v>4260.7275044513535</v>
      </c>
      <c r="E89" s="62"/>
      <c r="F89" s="31">
        <f>'[27]Trade&amp;TCS'!$B$91</f>
        <v>14491.586885753182</v>
      </c>
      <c r="G89" s="45"/>
      <c r="H89" s="31">
        <f>'[27]Trade&amp;TCS'!$C$91</f>
        <v>8136.0646487073072</v>
      </c>
      <c r="I89" s="45"/>
      <c r="J89" s="31">
        <f>'[26]FIN &amp; RE'!$B$201</f>
        <v>8804.5181609999236</v>
      </c>
      <c r="K89" s="31"/>
      <c r="L89" s="31">
        <f>'[26]FIN &amp; RE'!$J$201</f>
        <v>2377.0255322819407</v>
      </c>
      <c r="M89" s="31"/>
      <c r="N89" s="31">
        <f>[25]SERVICES!$B$88</f>
        <v>4403.7513774926138</v>
      </c>
      <c r="O89" s="44"/>
      <c r="P89" s="40"/>
      <c r="Q89" s="19"/>
      <c r="R89" s="1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8"/>
      <c r="AH89" s="37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C89" s="36"/>
      <c r="DD89" s="36"/>
      <c r="DE89" s="36"/>
      <c r="DF89" s="36"/>
      <c r="DG89" s="36"/>
      <c r="DH89" s="36"/>
      <c r="DI89" s="36"/>
      <c r="DJ89" s="36"/>
      <c r="DK89" s="36"/>
      <c r="DL89" s="36"/>
      <c r="DM89" s="36"/>
      <c r="DN89" s="36"/>
      <c r="DO89" s="36"/>
      <c r="DP89" s="36"/>
      <c r="DQ89" s="36"/>
      <c r="DR89" s="36"/>
      <c r="DS89" s="36"/>
      <c r="DT89" s="36"/>
      <c r="DU89" s="36"/>
      <c r="DV89" s="36"/>
      <c r="DW89" s="36"/>
      <c r="DX89" s="36"/>
      <c r="DY89" s="36"/>
      <c r="DZ89" s="36"/>
      <c r="EA89" s="36"/>
      <c r="EB89" s="36"/>
      <c r="EC89" s="36"/>
      <c r="ED89" s="36"/>
      <c r="EE89" s="36"/>
      <c r="EF89" s="36"/>
      <c r="EG89" s="36"/>
      <c r="EH89" s="36"/>
      <c r="EI89" s="36"/>
      <c r="EJ89" s="36"/>
      <c r="EK89" s="36"/>
      <c r="EL89" s="36"/>
      <c r="EM89" s="36"/>
      <c r="EN89" s="36"/>
      <c r="EO89" s="36"/>
      <c r="EP89" s="36"/>
      <c r="EQ89" s="36"/>
      <c r="ER89" s="36"/>
      <c r="ES89" s="36"/>
      <c r="ET89" s="36"/>
      <c r="EU89" s="36"/>
      <c r="EV89" s="36"/>
      <c r="EW89" s="36"/>
      <c r="EX89" s="36"/>
      <c r="EY89" s="36"/>
      <c r="EZ89" s="36"/>
      <c r="FA89" s="36"/>
      <c r="FB89" s="36"/>
      <c r="FC89" s="36"/>
      <c r="FD89" s="36"/>
      <c r="FE89" s="36"/>
      <c r="FF89" s="36"/>
      <c r="FG89" s="36"/>
      <c r="FH89" s="36"/>
      <c r="FI89" s="36"/>
      <c r="FJ89" s="36"/>
      <c r="FK89" s="36"/>
    </row>
    <row r="90" spans="1:167" s="35" customFormat="1" ht="15.75" hidden="1" customHeight="1" x14ac:dyDescent="0.25">
      <c r="A90" s="34" t="s">
        <v>3</v>
      </c>
      <c r="B90" s="32">
        <f>(D90*D$8)+(F90*F$8)+(H90*H$8)+(J90*J$8)+(L90*L$8)+(N90*N$8)</f>
        <v>8805.942528858217</v>
      </c>
      <c r="C90" s="62"/>
      <c r="D90" s="31">
        <f>[24]MFG_REV!$B$91</f>
        <v>4427.4481050864006</v>
      </c>
      <c r="E90" s="62"/>
      <c r="F90" s="31">
        <f>'[23]Trade&amp;TCS'!$B$92</f>
        <v>14951.810319571186</v>
      </c>
      <c r="G90" s="45"/>
      <c r="H90" s="31">
        <f>'[23]Trade&amp;TCS'!$C$92</f>
        <v>8709.7961990213444</v>
      </c>
      <c r="I90" s="45"/>
      <c r="J90" s="31">
        <f>'[22]FIN &amp; RE'!$B$202</f>
        <v>9999.0970101055518</v>
      </c>
      <c r="K90" s="31"/>
      <c r="L90" s="31">
        <f>'[22]FIN &amp; RE'!$J$202</f>
        <v>3409.1130421398525</v>
      </c>
      <c r="M90" s="31"/>
      <c r="N90" s="31">
        <f>[21]SERVICES!$B$89</f>
        <v>4305.6668436164437</v>
      </c>
      <c r="O90" s="44"/>
      <c r="P90" s="40"/>
      <c r="Q90" s="19"/>
      <c r="R90" s="1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8"/>
      <c r="AH90" s="37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6"/>
      <c r="DE90" s="36"/>
      <c r="DF90" s="36"/>
      <c r="DG90" s="36"/>
      <c r="DH90" s="36"/>
      <c r="DI90" s="36"/>
      <c r="DJ90" s="36"/>
      <c r="DK90" s="36"/>
      <c r="DL90" s="36"/>
      <c r="DM90" s="36"/>
      <c r="DN90" s="36"/>
      <c r="DO90" s="36"/>
      <c r="DP90" s="36"/>
      <c r="DQ90" s="36"/>
      <c r="DR90" s="36"/>
      <c r="DS90" s="36"/>
      <c r="DT90" s="36"/>
      <c r="DU90" s="36"/>
      <c r="DV90" s="36"/>
      <c r="DW90" s="36"/>
      <c r="DX90" s="36"/>
      <c r="DY90" s="36"/>
      <c r="DZ90" s="36"/>
      <c r="EA90" s="36"/>
      <c r="EB90" s="36"/>
      <c r="EC90" s="36"/>
      <c r="ED90" s="36"/>
      <c r="EE90" s="36"/>
      <c r="EF90" s="36"/>
      <c r="EG90" s="36"/>
      <c r="EH90" s="36"/>
      <c r="EI90" s="36"/>
      <c r="EJ90" s="36"/>
      <c r="EK90" s="36"/>
      <c r="EL90" s="36"/>
      <c r="EM90" s="36"/>
      <c r="EN90" s="36"/>
      <c r="EO90" s="36"/>
      <c r="EP90" s="36"/>
      <c r="EQ90" s="36"/>
      <c r="ER90" s="36"/>
      <c r="ES90" s="36"/>
      <c r="ET90" s="36"/>
      <c r="EU90" s="36"/>
      <c r="EV90" s="36"/>
      <c r="EW90" s="36"/>
      <c r="EX90" s="36"/>
      <c r="EY90" s="36"/>
      <c r="EZ90" s="36"/>
      <c r="FA90" s="36"/>
      <c r="FB90" s="36"/>
      <c r="FC90" s="36"/>
      <c r="FD90" s="36"/>
      <c r="FE90" s="36"/>
      <c r="FF90" s="36"/>
      <c r="FG90" s="36"/>
      <c r="FH90" s="36"/>
      <c r="FI90" s="36"/>
      <c r="FJ90" s="36"/>
      <c r="FK90" s="36"/>
    </row>
    <row r="91" spans="1:167" s="35" customFormat="1" hidden="1" thickTop="1" thickBot="1" x14ac:dyDescent="0.25">
      <c r="A91" s="34" t="s">
        <v>2</v>
      </c>
      <c r="B91" s="32">
        <f>(D91*D$8)+(F91*F$8)+(H91*H$8)+(J91*J$8)+(L91*L$8)+(N91*N$8)</f>
        <v>8852.3371742909403</v>
      </c>
      <c r="C91" s="62"/>
      <c r="D91" s="31">
        <f>[20]MFG_REV!$B$92</f>
        <v>3870.1451128320191</v>
      </c>
      <c r="E91" s="62"/>
      <c r="F91" s="31">
        <f>'[19]Trade&amp;TCS'!$B$93</f>
        <v>15854.759256060925</v>
      </c>
      <c r="G91" s="45"/>
      <c r="H91" s="31">
        <f>'[19]Trade&amp;TCS'!$C$93</f>
        <v>7969.9117892319919</v>
      </c>
      <c r="I91" s="45"/>
      <c r="J91" s="31">
        <f>'[18]FIN &amp; RE'!$B$203</f>
        <v>10607.768511993609</v>
      </c>
      <c r="K91" s="61"/>
      <c r="L91" s="31">
        <f>'[18]FIN &amp; RE'!$J$203</f>
        <v>2641.857585590612</v>
      </c>
      <c r="M91" s="61"/>
      <c r="N91" s="31">
        <f>[17]SERVICES!$B$90</f>
        <v>4341.9474997294519</v>
      </c>
      <c r="O91" s="44"/>
      <c r="P91" s="40"/>
      <c r="Q91" s="19"/>
      <c r="R91" s="1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8"/>
      <c r="AH91" s="37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  <c r="DK91" s="36"/>
      <c r="DL91" s="36"/>
      <c r="DM91" s="36"/>
      <c r="DN91" s="36"/>
      <c r="DO91" s="36"/>
      <c r="DP91" s="36"/>
      <c r="DQ91" s="36"/>
      <c r="DR91" s="36"/>
      <c r="DS91" s="36"/>
      <c r="DT91" s="36"/>
      <c r="DU91" s="36"/>
      <c r="DV91" s="36"/>
      <c r="DW91" s="36"/>
      <c r="DX91" s="36"/>
      <c r="DY91" s="36"/>
      <c r="DZ91" s="36"/>
      <c r="EA91" s="36"/>
      <c r="EB91" s="36"/>
      <c r="EC91" s="36"/>
      <c r="ED91" s="36"/>
      <c r="EE91" s="36"/>
      <c r="EF91" s="36"/>
      <c r="EG91" s="36"/>
      <c r="EH91" s="36"/>
      <c r="EI91" s="36"/>
      <c r="EJ91" s="36"/>
      <c r="EK91" s="36"/>
      <c r="EL91" s="36"/>
      <c r="EM91" s="36"/>
      <c r="EN91" s="36"/>
      <c r="EO91" s="36"/>
      <c r="EP91" s="36"/>
      <c r="EQ91" s="36"/>
      <c r="ER91" s="36"/>
      <c r="ES91" s="36"/>
      <c r="ET91" s="36"/>
      <c r="EU91" s="36"/>
      <c r="EV91" s="36"/>
      <c r="EW91" s="36"/>
      <c r="EX91" s="36"/>
      <c r="EY91" s="36"/>
      <c r="EZ91" s="36"/>
      <c r="FA91" s="36"/>
      <c r="FB91" s="36"/>
      <c r="FC91" s="36"/>
      <c r="FD91" s="36"/>
      <c r="FE91" s="36"/>
      <c r="FF91" s="36"/>
      <c r="FG91" s="36"/>
      <c r="FH91" s="36"/>
      <c r="FI91" s="36"/>
      <c r="FJ91" s="36"/>
      <c r="FK91" s="36"/>
    </row>
    <row r="92" spans="1:167" s="24" customFormat="1" ht="15" hidden="1" thickTop="1" thickBot="1" x14ac:dyDescent="0.3">
      <c r="A92" s="34" t="s">
        <v>1</v>
      </c>
      <c r="B92" s="32">
        <f>(D92*D$8)+(F92*F$8)+(H92*H$8)+(J92*J$8)+(L92*L$8)+(N92*N$8)</f>
        <v>9937.3627408189896</v>
      </c>
      <c r="C92" s="32"/>
      <c r="D92" s="31">
        <f>+[16]MFG_REV!$B$93</f>
        <v>4845.8533357620918</v>
      </c>
      <c r="E92" s="29"/>
      <c r="F92" s="31">
        <f>+'[15]Trade&amp;TCS'!$B$94</f>
        <v>17272.301630573755</v>
      </c>
      <c r="G92" s="29"/>
      <c r="H92" s="29">
        <f>+'[15]Trade&amp;TCS'!$C$94</f>
        <v>8172.3194281951137</v>
      </c>
      <c r="I92" s="29"/>
      <c r="J92" s="29">
        <f>+'[14]FIN &amp; RE'!$B$204</f>
        <v>11617.535437650333</v>
      </c>
      <c r="K92" s="29"/>
      <c r="L92" s="29">
        <f>+'[14]FIN &amp; RE'!$J$204</f>
        <v>3168.8991388902659</v>
      </c>
      <c r="M92" s="29"/>
      <c r="N92" s="29">
        <f>+[13]SERVICES!$B$91</f>
        <v>4987.4945007598271</v>
      </c>
      <c r="O92" s="30"/>
      <c r="P92" s="29"/>
      <c r="Q92" s="19"/>
      <c r="R92" s="15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7"/>
      <c r="AH92" s="26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5"/>
      <c r="FK92" s="25"/>
    </row>
    <row r="93" spans="1:167" ht="5.25" hidden="1" customHeight="1" thickBot="1" x14ac:dyDescent="0.3">
      <c r="A93" s="60"/>
      <c r="B93" s="59"/>
      <c r="C93" s="59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7"/>
      <c r="P93" s="18"/>
      <c r="Q93" s="19"/>
      <c r="R93" s="15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</row>
    <row r="94" spans="1:167" s="47" customFormat="1" ht="18" hidden="1" customHeight="1" x14ac:dyDescent="0.25">
      <c r="A94" s="56">
        <v>2013</v>
      </c>
      <c r="B94" s="55"/>
      <c r="C94" s="54"/>
      <c r="D94" s="52"/>
      <c r="E94" s="54"/>
      <c r="F94" s="52"/>
      <c r="G94" s="53"/>
      <c r="H94" s="52"/>
      <c r="I94" s="53"/>
      <c r="J94" s="52"/>
      <c r="K94" s="52"/>
      <c r="L94" s="52"/>
      <c r="M94" s="52"/>
      <c r="N94" s="52"/>
      <c r="O94" s="51"/>
      <c r="P94" s="50"/>
      <c r="Q94" s="19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38"/>
      <c r="AH94" s="49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  <c r="BW94" s="48"/>
      <c r="BX94" s="48"/>
      <c r="BY94" s="48"/>
      <c r="BZ94" s="48"/>
      <c r="CA94" s="48"/>
      <c r="CB94" s="48"/>
      <c r="CC94" s="48"/>
      <c r="CD94" s="48"/>
      <c r="CE94" s="48"/>
      <c r="CF94" s="48"/>
      <c r="CG94" s="48"/>
      <c r="CH94" s="48"/>
      <c r="CI94" s="48"/>
      <c r="CJ94" s="48"/>
      <c r="CK94" s="48"/>
      <c r="CL94" s="48"/>
      <c r="CM94" s="48"/>
      <c r="CN94" s="48"/>
      <c r="CO94" s="48"/>
      <c r="CP94" s="48"/>
      <c r="CQ94" s="48"/>
      <c r="CR94" s="48"/>
      <c r="CS94" s="48"/>
      <c r="CT94" s="48"/>
      <c r="CU94" s="48"/>
      <c r="CV94" s="48"/>
      <c r="CW94" s="48"/>
      <c r="CX94" s="48"/>
      <c r="CY94" s="48"/>
      <c r="CZ94" s="48"/>
      <c r="DA94" s="48"/>
      <c r="DB94" s="48"/>
      <c r="DC94" s="48"/>
      <c r="DD94" s="48"/>
      <c r="DE94" s="48"/>
      <c r="DF94" s="48"/>
      <c r="DG94" s="48"/>
      <c r="DH94" s="48"/>
      <c r="DI94" s="48"/>
      <c r="DJ94" s="48"/>
      <c r="DK94" s="48"/>
      <c r="DL94" s="48"/>
      <c r="DM94" s="48"/>
      <c r="DN94" s="48"/>
      <c r="DO94" s="48"/>
      <c r="DP94" s="48"/>
      <c r="DQ94" s="48"/>
      <c r="DR94" s="48"/>
      <c r="DS94" s="48"/>
      <c r="DT94" s="48"/>
      <c r="DU94" s="48"/>
      <c r="DV94" s="48"/>
      <c r="DW94" s="48"/>
      <c r="DX94" s="48"/>
      <c r="DY94" s="48"/>
      <c r="DZ94" s="48"/>
      <c r="EA94" s="48"/>
      <c r="EB94" s="48"/>
      <c r="EC94" s="48"/>
      <c r="ED94" s="48"/>
      <c r="EE94" s="48"/>
      <c r="EF94" s="48"/>
      <c r="EG94" s="48"/>
      <c r="EH94" s="48"/>
      <c r="EI94" s="48"/>
      <c r="EJ94" s="48"/>
      <c r="EK94" s="48"/>
      <c r="EL94" s="48"/>
      <c r="EM94" s="48"/>
      <c r="EN94" s="48"/>
      <c r="EO94" s="48"/>
      <c r="EP94" s="48"/>
      <c r="EQ94" s="48"/>
      <c r="ER94" s="48"/>
      <c r="ES94" s="48"/>
      <c r="ET94" s="48"/>
      <c r="EU94" s="48"/>
      <c r="EV94" s="48"/>
      <c r="EW94" s="48"/>
      <c r="EX94" s="48"/>
      <c r="EY94" s="48"/>
      <c r="EZ94" s="48"/>
      <c r="FA94" s="48"/>
      <c r="FB94" s="48"/>
      <c r="FC94" s="48"/>
      <c r="FD94" s="48"/>
      <c r="FE94" s="48"/>
      <c r="FF94" s="48"/>
      <c r="FG94" s="48"/>
      <c r="FH94" s="48"/>
      <c r="FI94" s="48"/>
      <c r="FJ94" s="48"/>
      <c r="FK94" s="48"/>
    </row>
    <row r="95" spans="1:167" s="35" customFormat="1" ht="15.75" hidden="1" customHeight="1" x14ac:dyDescent="0.25">
      <c r="A95" s="34" t="s">
        <v>0</v>
      </c>
      <c r="B95" s="32">
        <f>(D95*D$8)+(F95*F$8)+(H95*H$8)+(J95*J$8)+(L95*L$8)+(N95*N$8)</f>
        <v>9330.6251511373575</v>
      </c>
      <c r="C95" s="62"/>
      <c r="D95" s="31">
        <f>[12]MFG_REV!$B$96</f>
        <v>4540.5804703496824</v>
      </c>
      <c r="E95" s="62"/>
      <c r="F95" s="31">
        <f>'[12]Trade&amp;TCS'!$B$97</f>
        <v>16103.177927544704</v>
      </c>
      <c r="G95" s="45"/>
      <c r="H95" s="31">
        <f>'[12]Trade&amp;TCS'!$C$97</f>
        <v>8128.1653988347789</v>
      </c>
      <c r="I95" s="45"/>
      <c r="J95" s="31">
        <f>'[12]FIN &amp; RE'!$B$206</f>
        <v>10397.904375389562</v>
      </c>
      <c r="K95" s="31"/>
      <c r="L95" s="31">
        <f>'[12]FIN &amp; RE'!$J$206</f>
        <v>2664.315869042342</v>
      </c>
      <c r="M95" s="31"/>
      <c r="N95" s="31">
        <f>[12]SERVICES!$B$94</f>
        <v>5055.6039573907683</v>
      </c>
      <c r="O95" s="44"/>
      <c r="P95" s="40"/>
      <c r="Q95" s="19"/>
      <c r="R95" s="15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8"/>
      <c r="AH95" s="37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6"/>
      <c r="DE95" s="36"/>
      <c r="DF95" s="36"/>
      <c r="DG95" s="36"/>
      <c r="DH95" s="36"/>
      <c r="DI95" s="36"/>
      <c r="DJ95" s="36"/>
      <c r="DK95" s="36"/>
      <c r="DL95" s="36"/>
      <c r="DM95" s="36"/>
      <c r="DN95" s="36"/>
      <c r="DO95" s="36"/>
      <c r="DP95" s="36"/>
      <c r="DQ95" s="36"/>
      <c r="DR95" s="36"/>
      <c r="DS95" s="36"/>
      <c r="DT95" s="36"/>
      <c r="DU95" s="36"/>
      <c r="DV95" s="36"/>
      <c r="DW95" s="36"/>
      <c r="DX95" s="36"/>
      <c r="DY95" s="36"/>
      <c r="DZ95" s="36"/>
      <c r="EA95" s="36"/>
      <c r="EB95" s="36"/>
      <c r="EC95" s="36"/>
      <c r="ED95" s="36"/>
      <c r="EE95" s="36"/>
      <c r="EF95" s="36"/>
      <c r="EG95" s="36"/>
      <c r="EH95" s="36"/>
      <c r="EI95" s="36"/>
      <c r="EJ95" s="36"/>
      <c r="EK95" s="36"/>
      <c r="EL95" s="36"/>
      <c r="EM95" s="36"/>
      <c r="EN95" s="36"/>
      <c r="EO95" s="36"/>
      <c r="EP95" s="36"/>
      <c r="EQ95" s="36"/>
      <c r="ER95" s="36"/>
      <c r="ES95" s="36"/>
      <c r="ET95" s="36"/>
      <c r="EU95" s="36"/>
      <c r="EV95" s="36"/>
      <c r="EW95" s="36"/>
      <c r="EX95" s="36"/>
      <c r="EY95" s="36"/>
      <c r="EZ95" s="36"/>
      <c r="FA95" s="36"/>
      <c r="FB95" s="36"/>
      <c r="FC95" s="36"/>
      <c r="FD95" s="36"/>
      <c r="FE95" s="36"/>
      <c r="FF95" s="36"/>
      <c r="FG95" s="36"/>
      <c r="FH95" s="36"/>
      <c r="FI95" s="36"/>
      <c r="FJ95" s="36"/>
      <c r="FK95" s="36"/>
    </row>
    <row r="96" spans="1:167" s="35" customFormat="1" ht="15.75" hidden="1" customHeight="1" x14ac:dyDescent="0.25">
      <c r="A96" s="34" t="s">
        <v>3</v>
      </c>
      <c r="B96" s="32">
        <f>(D96*D$8)+(F96*F$8)+(H96*H$8)+(J96*J$8)+(L96*L$8)+(N96*N$8)</f>
        <v>9655.2461180417304</v>
      </c>
      <c r="C96" s="62"/>
      <c r="D96" s="31">
        <f>[11]MFG_REV!$B$97</f>
        <v>4559.6201026093231</v>
      </c>
      <c r="E96" s="62"/>
      <c r="F96" s="31">
        <f>'[7]Trade&amp;TCS'!$B$98</f>
        <v>16829.346547697067</v>
      </c>
      <c r="G96" s="45"/>
      <c r="H96" s="31">
        <f>'[7]Trade&amp;TCS'!$C$98</f>
        <v>8942.6091622661243</v>
      </c>
      <c r="I96" s="45"/>
      <c r="J96" s="31">
        <f>'[10]FIN &amp; RE'!$B$207</f>
        <v>11199.222787179853</v>
      </c>
      <c r="K96" s="31"/>
      <c r="L96" s="31">
        <f>'[10]FIN &amp; RE'!$J$207</f>
        <v>3814.3576572349539</v>
      </c>
      <c r="M96" s="31"/>
      <c r="N96" s="31">
        <f>[9]SERVICES!$B$95</f>
        <v>4804.334083025552</v>
      </c>
      <c r="O96" s="44"/>
      <c r="P96" s="40"/>
      <c r="Q96" s="19"/>
      <c r="R96" s="15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8"/>
      <c r="AH96" s="37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6"/>
      <c r="DE96" s="36"/>
      <c r="DF96" s="36"/>
      <c r="DG96" s="36"/>
      <c r="DH96" s="36"/>
      <c r="DI96" s="36"/>
      <c r="DJ96" s="36"/>
      <c r="DK96" s="36"/>
      <c r="DL96" s="36"/>
      <c r="DM96" s="36"/>
      <c r="DN96" s="36"/>
      <c r="DO96" s="36"/>
      <c r="DP96" s="36"/>
      <c r="DQ96" s="36"/>
      <c r="DR96" s="36"/>
      <c r="DS96" s="36"/>
      <c r="DT96" s="36"/>
      <c r="DU96" s="36"/>
      <c r="DV96" s="36"/>
      <c r="DW96" s="36"/>
      <c r="DX96" s="36"/>
      <c r="DY96" s="36"/>
      <c r="DZ96" s="36"/>
      <c r="EA96" s="36"/>
      <c r="EB96" s="36"/>
      <c r="EC96" s="36"/>
      <c r="ED96" s="36"/>
      <c r="EE96" s="36"/>
      <c r="EF96" s="36"/>
      <c r="EG96" s="36"/>
      <c r="EH96" s="36"/>
      <c r="EI96" s="36"/>
      <c r="EJ96" s="36"/>
      <c r="EK96" s="36"/>
      <c r="EL96" s="36"/>
      <c r="EM96" s="36"/>
      <c r="EN96" s="36"/>
      <c r="EO96" s="36"/>
      <c r="EP96" s="36"/>
      <c r="EQ96" s="36"/>
      <c r="ER96" s="36"/>
      <c r="ES96" s="36"/>
      <c r="ET96" s="36"/>
      <c r="EU96" s="36"/>
      <c r="EV96" s="36"/>
      <c r="EW96" s="36"/>
      <c r="EX96" s="36"/>
      <c r="EY96" s="36"/>
      <c r="EZ96" s="36"/>
      <c r="FA96" s="36"/>
      <c r="FB96" s="36"/>
      <c r="FC96" s="36"/>
      <c r="FD96" s="36"/>
      <c r="FE96" s="36"/>
      <c r="FF96" s="36"/>
      <c r="FG96" s="36"/>
      <c r="FH96" s="36"/>
      <c r="FI96" s="36"/>
      <c r="FJ96" s="36"/>
      <c r="FK96" s="36"/>
    </row>
    <row r="97" spans="1:167" s="35" customFormat="1" ht="15.75" hidden="1" customHeight="1" x14ac:dyDescent="0.25">
      <c r="A97" s="34" t="s">
        <v>2</v>
      </c>
      <c r="B97" s="32">
        <f>(D97*D$8)+(F97*F$8)+(H97*H$8)+(J97*J$8)+(L97*L$8)+(N97*N$8)</f>
        <v>9688.0648058897659</v>
      </c>
      <c r="C97" s="62"/>
      <c r="D97" s="31">
        <f>[8]MFG_REV!$B$98</f>
        <v>4175.7050947459447</v>
      </c>
      <c r="E97" s="62"/>
      <c r="F97" s="31">
        <f>'[7]Trade&amp;TCS'!$B$99</f>
        <v>17425.521866726562</v>
      </c>
      <c r="G97" s="45"/>
      <c r="H97" s="31">
        <f>'[7]Trade&amp;TCS'!$C$99</f>
        <v>8751.9630457312905</v>
      </c>
      <c r="I97" s="45"/>
      <c r="J97" s="31">
        <f>'[6]FIN &amp; RE'!$B$208</f>
        <v>12419.964178578301</v>
      </c>
      <c r="K97" s="61"/>
      <c r="L97" s="31">
        <f>'[6]FIN &amp; RE'!$J$208</f>
        <v>2927.6154652919363</v>
      </c>
      <c r="M97" s="61"/>
      <c r="N97" s="31">
        <f>[5]SERVICES!$B$96</f>
        <v>4724.3429059502123</v>
      </c>
      <c r="O97" s="44"/>
      <c r="P97" s="40"/>
      <c r="Q97" s="1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8"/>
      <c r="AH97" s="37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6"/>
      <c r="CW97" s="36"/>
      <c r="CX97" s="36"/>
      <c r="CY97" s="36"/>
      <c r="CZ97" s="36"/>
      <c r="DA97" s="36"/>
      <c r="DB97" s="36"/>
      <c r="DC97" s="36"/>
      <c r="DD97" s="36"/>
      <c r="DE97" s="36"/>
      <c r="DF97" s="36"/>
      <c r="DG97" s="36"/>
      <c r="DH97" s="36"/>
      <c r="DI97" s="36"/>
      <c r="DJ97" s="36"/>
      <c r="DK97" s="36"/>
      <c r="DL97" s="36"/>
      <c r="DM97" s="36"/>
      <c r="DN97" s="36"/>
      <c r="DO97" s="36"/>
      <c r="DP97" s="36"/>
      <c r="DQ97" s="36"/>
      <c r="DR97" s="36"/>
      <c r="DS97" s="36"/>
      <c r="DT97" s="36"/>
      <c r="DU97" s="36"/>
      <c r="DV97" s="36"/>
      <c r="DW97" s="36"/>
      <c r="DX97" s="36"/>
      <c r="DY97" s="36"/>
      <c r="DZ97" s="36"/>
      <c r="EA97" s="36"/>
      <c r="EB97" s="36"/>
      <c r="EC97" s="36"/>
      <c r="ED97" s="36"/>
      <c r="EE97" s="36"/>
      <c r="EF97" s="36"/>
      <c r="EG97" s="36"/>
      <c r="EH97" s="36"/>
      <c r="EI97" s="36"/>
      <c r="EJ97" s="36"/>
      <c r="EK97" s="36"/>
      <c r="EL97" s="36"/>
      <c r="EM97" s="36"/>
      <c r="EN97" s="36"/>
      <c r="EO97" s="36"/>
      <c r="EP97" s="36"/>
      <c r="EQ97" s="36"/>
      <c r="ER97" s="36"/>
      <c r="ES97" s="36"/>
      <c r="ET97" s="36"/>
      <c r="EU97" s="36"/>
      <c r="EV97" s="36"/>
      <c r="EW97" s="36"/>
      <c r="EX97" s="36"/>
      <c r="EY97" s="36"/>
      <c r="EZ97" s="36"/>
      <c r="FA97" s="36"/>
      <c r="FB97" s="36"/>
      <c r="FC97" s="36"/>
      <c r="FD97" s="36"/>
      <c r="FE97" s="36"/>
      <c r="FF97" s="36"/>
      <c r="FG97" s="36"/>
      <c r="FH97" s="36"/>
      <c r="FI97" s="36"/>
      <c r="FJ97" s="36"/>
      <c r="FK97" s="36"/>
    </row>
    <row r="98" spans="1:167" s="24" customFormat="1" ht="15" hidden="1" thickTop="1" thickBot="1" x14ac:dyDescent="0.3">
      <c r="A98" s="34" t="s">
        <v>1</v>
      </c>
      <c r="B98" s="32">
        <f>(D98*D$8)+(F98*F$8)+(H98*H$8)+(J98*J$8)+(L98*L$8)+(N98*N$8)</f>
        <v>10765.761794575672</v>
      </c>
      <c r="C98" s="32"/>
      <c r="D98" s="31">
        <f>[4]MFG_REV!$B$99</f>
        <v>5234.8907661082003</v>
      </c>
      <c r="E98" s="29"/>
      <c r="F98" s="31">
        <f>'[3]Trade&amp;TCS'!$B$100</f>
        <v>18683.771754724934</v>
      </c>
      <c r="G98" s="29"/>
      <c r="H98" s="29">
        <f>'[3]Trade&amp;TCS'!$C$100</f>
        <v>9472.4510196538304</v>
      </c>
      <c r="I98" s="29"/>
      <c r="J98" s="29">
        <f>'[2]FIN &amp; RE'!$B$209</f>
        <v>12840.50765342621</v>
      </c>
      <c r="K98" s="29"/>
      <c r="L98" s="29">
        <f>'[2]FIN &amp; RE'!$J$209</f>
        <v>3478.7184299668402</v>
      </c>
      <c r="M98" s="29"/>
      <c r="N98" s="29">
        <f>[1]SERVICES!$B$97</f>
        <v>5153.483762322423</v>
      </c>
      <c r="O98" s="30"/>
      <c r="P98" s="29"/>
      <c r="Q98" s="19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7"/>
      <c r="AH98" s="26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/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/>
      <c r="EY98" s="25"/>
      <c r="EZ98" s="25"/>
      <c r="FA98" s="25"/>
      <c r="FB98" s="25"/>
      <c r="FC98" s="25"/>
      <c r="FD98" s="25"/>
      <c r="FE98" s="25"/>
      <c r="FF98" s="25"/>
      <c r="FG98" s="25"/>
      <c r="FH98" s="25"/>
      <c r="FI98" s="25"/>
      <c r="FJ98" s="25"/>
      <c r="FK98" s="25"/>
    </row>
    <row r="99" spans="1:167" ht="7.5" hidden="1" customHeight="1" thickBot="1" x14ac:dyDescent="0.3">
      <c r="A99" s="60"/>
      <c r="B99" s="59"/>
      <c r="C99" s="59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7"/>
      <c r="P99" s="18"/>
      <c r="Q99" s="1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</row>
    <row r="100" spans="1:167" s="47" customFormat="1" ht="18" customHeight="1" thickTop="1" x14ac:dyDescent="0.2">
      <c r="A100" s="56">
        <v>2014</v>
      </c>
      <c r="B100" s="55"/>
      <c r="C100" s="54"/>
      <c r="D100" s="52"/>
      <c r="E100" s="54"/>
      <c r="F100" s="52"/>
      <c r="G100" s="53"/>
      <c r="H100" s="52"/>
      <c r="I100" s="53"/>
      <c r="J100" s="52"/>
      <c r="K100" s="52"/>
      <c r="L100" s="52"/>
      <c r="M100" s="52"/>
      <c r="N100" s="52"/>
      <c r="O100" s="51"/>
      <c r="P100" s="50"/>
      <c r="Q100" s="19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38"/>
      <c r="AH100" s="49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  <c r="BQ100" s="48"/>
      <c r="BR100" s="48"/>
      <c r="BS100" s="48"/>
      <c r="BT100" s="48"/>
      <c r="BU100" s="48"/>
      <c r="BV100" s="48"/>
      <c r="BW100" s="48"/>
      <c r="BX100" s="48"/>
      <c r="BY100" s="48"/>
      <c r="BZ100" s="48"/>
      <c r="CA100" s="48"/>
      <c r="CB100" s="48"/>
      <c r="CC100" s="48"/>
      <c r="CD100" s="48"/>
      <c r="CE100" s="48"/>
      <c r="CF100" s="48"/>
      <c r="CG100" s="48"/>
      <c r="CH100" s="48"/>
      <c r="CI100" s="48"/>
      <c r="CJ100" s="48"/>
      <c r="CK100" s="48"/>
      <c r="CL100" s="48"/>
      <c r="CM100" s="48"/>
      <c r="CN100" s="48"/>
      <c r="CO100" s="48"/>
      <c r="CP100" s="48"/>
      <c r="CQ100" s="48"/>
      <c r="CR100" s="48"/>
      <c r="CS100" s="48"/>
      <c r="CT100" s="48"/>
      <c r="CU100" s="48"/>
      <c r="CV100" s="48"/>
      <c r="CW100" s="48"/>
      <c r="CX100" s="48"/>
      <c r="CY100" s="48"/>
      <c r="CZ100" s="48"/>
      <c r="DA100" s="48"/>
      <c r="DB100" s="48"/>
      <c r="DC100" s="48"/>
      <c r="DD100" s="48"/>
      <c r="DE100" s="48"/>
      <c r="DF100" s="48"/>
      <c r="DG100" s="48"/>
      <c r="DH100" s="48"/>
      <c r="DI100" s="48"/>
      <c r="DJ100" s="48"/>
      <c r="DK100" s="48"/>
      <c r="DL100" s="48"/>
      <c r="DM100" s="48"/>
      <c r="DN100" s="48"/>
      <c r="DO100" s="48"/>
      <c r="DP100" s="48"/>
      <c r="DQ100" s="48"/>
      <c r="DR100" s="48"/>
      <c r="DS100" s="48"/>
      <c r="DT100" s="48"/>
      <c r="DU100" s="48"/>
      <c r="DV100" s="48"/>
      <c r="DW100" s="48"/>
      <c r="DX100" s="48"/>
      <c r="DY100" s="48"/>
      <c r="DZ100" s="48"/>
      <c r="EA100" s="48"/>
      <c r="EB100" s="48"/>
      <c r="EC100" s="48"/>
      <c r="ED100" s="48"/>
      <c r="EE100" s="48"/>
      <c r="EF100" s="48"/>
      <c r="EG100" s="48"/>
      <c r="EH100" s="48"/>
      <c r="EI100" s="48"/>
      <c r="EJ100" s="48"/>
      <c r="EK100" s="48"/>
      <c r="EL100" s="48"/>
      <c r="EM100" s="48"/>
      <c r="EN100" s="48"/>
      <c r="EO100" s="48"/>
      <c r="EP100" s="48"/>
      <c r="EQ100" s="48"/>
      <c r="ER100" s="48"/>
      <c r="ES100" s="48"/>
      <c r="ET100" s="48"/>
      <c r="EU100" s="48"/>
      <c r="EV100" s="48"/>
      <c r="EW100" s="48"/>
      <c r="EX100" s="48"/>
      <c r="EY100" s="48"/>
      <c r="EZ100" s="48"/>
      <c r="FA100" s="48"/>
      <c r="FB100" s="48"/>
      <c r="FC100" s="48"/>
      <c r="FD100" s="48"/>
      <c r="FE100" s="48"/>
      <c r="FF100" s="48"/>
      <c r="FG100" s="48"/>
      <c r="FH100" s="48"/>
      <c r="FI100" s="48"/>
      <c r="FJ100" s="48"/>
      <c r="FK100" s="48"/>
    </row>
    <row r="101" spans="1:167" s="35" customFormat="1" ht="15.75" customHeight="1" x14ac:dyDescent="0.2">
      <c r="A101" s="34" t="s">
        <v>0</v>
      </c>
      <c r="B101" s="32">
        <v>9918.0221996980108</v>
      </c>
      <c r="C101" s="46"/>
      <c r="D101" s="31">
        <v>4640.8033600661702</v>
      </c>
      <c r="E101" s="46"/>
      <c r="F101" s="31">
        <v>17246.983796082171</v>
      </c>
      <c r="G101" s="45"/>
      <c r="H101" s="31">
        <v>9400.2622128261519</v>
      </c>
      <c r="I101" s="45"/>
      <c r="J101" s="31">
        <v>11090.036133914051</v>
      </c>
      <c r="K101" s="31"/>
      <c r="L101" s="31">
        <v>3020.1447777903345</v>
      </c>
      <c r="M101" s="31"/>
      <c r="N101" s="31">
        <v>5315.4810844811045</v>
      </c>
      <c r="O101" s="44"/>
      <c r="P101" s="40"/>
      <c r="Q101" s="19"/>
      <c r="R101" s="15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8"/>
      <c r="AH101" s="37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  <c r="CV101" s="36"/>
      <c r="CW101" s="36"/>
      <c r="CX101" s="36"/>
      <c r="CY101" s="36"/>
      <c r="CZ101" s="36"/>
      <c r="DA101" s="36"/>
      <c r="DB101" s="36"/>
      <c r="DC101" s="36"/>
      <c r="DD101" s="36"/>
      <c r="DE101" s="36"/>
      <c r="DF101" s="36"/>
      <c r="DG101" s="36"/>
      <c r="DH101" s="36"/>
      <c r="DI101" s="36"/>
      <c r="DJ101" s="36"/>
      <c r="DK101" s="36"/>
      <c r="DL101" s="36"/>
      <c r="DM101" s="36"/>
      <c r="DN101" s="36"/>
      <c r="DO101" s="36"/>
      <c r="DP101" s="36"/>
      <c r="DQ101" s="36"/>
      <c r="DR101" s="36"/>
      <c r="DS101" s="36"/>
      <c r="DT101" s="36"/>
      <c r="DU101" s="36"/>
      <c r="DV101" s="36"/>
      <c r="DW101" s="36"/>
      <c r="DX101" s="36"/>
      <c r="DY101" s="36"/>
      <c r="DZ101" s="36"/>
      <c r="EA101" s="36"/>
      <c r="EB101" s="36"/>
      <c r="EC101" s="36"/>
      <c r="ED101" s="36"/>
      <c r="EE101" s="36"/>
      <c r="EF101" s="36"/>
      <c r="EG101" s="36"/>
      <c r="EH101" s="36"/>
      <c r="EI101" s="36"/>
      <c r="EJ101" s="36"/>
      <c r="EK101" s="36"/>
      <c r="EL101" s="36"/>
      <c r="EM101" s="36"/>
      <c r="EN101" s="36"/>
      <c r="EO101" s="36"/>
      <c r="EP101" s="36"/>
      <c r="EQ101" s="36"/>
      <c r="ER101" s="36"/>
      <c r="ES101" s="36"/>
      <c r="ET101" s="36"/>
      <c r="EU101" s="36"/>
      <c r="EV101" s="36"/>
      <c r="EW101" s="36"/>
      <c r="EX101" s="36"/>
      <c r="EY101" s="36"/>
      <c r="EZ101" s="36"/>
      <c r="FA101" s="36"/>
      <c r="FB101" s="36"/>
      <c r="FC101" s="36"/>
      <c r="FD101" s="36"/>
      <c r="FE101" s="36"/>
      <c r="FF101" s="36"/>
      <c r="FG101" s="36"/>
      <c r="FH101" s="36"/>
      <c r="FI101" s="36"/>
      <c r="FJ101" s="36"/>
      <c r="FK101" s="36"/>
    </row>
    <row r="102" spans="1:167" s="35" customFormat="1" ht="15.75" customHeight="1" x14ac:dyDescent="0.2">
      <c r="A102" s="34" t="s">
        <v>3</v>
      </c>
      <c r="B102" s="32">
        <v>10696.49170953332</v>
      </c>
      <c r="C102" s="46"/>
      <c r="D102" s="31">
        <v>5187.3230415618145</v>
      </c>
      <c r="E102" s="46"/>
      <c r="F102" s="31">
        <v>18450.818341333168</v>
      </c>
      <c r="G102" s="45"/>
      <c r="H102" s="31">
        <v>10831.203630109587</v>
      </c>
      <c r="I102" s="45"/>
      <c r="J102" s="31">
        <v>12357.381318883268</v>
      </c>
      <c r="K102" s="31"/>
      <c r="L102" s="31">
        <v>4417.9606460661989</v>
      </c>
      <c r="M102" s="31"/>
      <c r="N102" s="31">
        <v>4684.1569939144174</v>
      </c>
      <c r="O102" s="44"/>
      <c r="P102" s="40"/>
      <c r="Q102" s="43"/>
      <c r="R102" s="15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8"/>
      <c r="AH102" s="37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  <c r="CV102" s="36"/>
      <c r="CW102" s="36"/>
      <c r="CX102" s="36"/>
      <c r="CY102" s="36"/>
      <c r="CZ102" s="36"/>
      <c r="DA102" s="36"/>
      <c r="DB102" s="36"/>
      <c r="DC102" s="36"/>
      <c r="DD102" s="36"/>
      <c r="DE102" s="36"/>
      <c r="DF102" s="36"/>
      <c r="DG102" s="36"/>
      <c r="DH102" s="36"/>
      <c r="DI102" s="36"/>
      <c r="DJ102" s="36"/>
      <c r="DK102" s="36"/>
      <c r="DL102" s="36"/>
      <c r="DM102" s="36"/>
      <c r="DN102" s="36"/>
      <c r="DO102" s="36"/>
      <c r="DP102" s="36"/>
      <c r="DQ102" s="36"/>
      <c r="DR102" s="36"/>
      <c r="DS102" s="36"/>
      <c r="DT102" s="36"/>
      <c r="DU102" s="36"/>
      <c r="DV102" s="36"/>
      <c r="DW102" s="36"/>
      <c r="DX102" s="36"/>
      <c r="DY102" s="36"/>
      <c r="DZ102" s="36"/>
      <c r="EA102" s="36"/>
      <c r="EB102" s="36"/>
      <c r="EC102" s="36"/>
      <c r="ED102" s="36"/>
      <c r="EE102" s="36"/>
      <c r="EF102" s="36"/>
      <c r="EG102" s="36"/>
      <c r="EH102" s="36"/>
      <c r="EI102" s="36"/>
      <c r="EJ102" s="36"/>
      <c r="EK102" s="36"/>
      <c r="EL102" s="36"/>
      <c r="EM102" s="36"/>
      <c r="EN102" s="36"/>
      <c r="EO102" s="36"/>
      <c r="EP102" s="36"/>
      <c r="EQ102" s="36"/>
      <c r="ER102" s="36"/>
      <c r="ES102" s="36"/>
      <c r="ET102" s="36"/>
      <c r="EU102" s="36"/>
      <c r="EV102" s="36"/>
      <c r="EW102" s="36"/>
      <c r="EX102" s="36"/>
      <c r="EY102" s="36"/>
      <c r="EZ102" s="36"/>
      <c r="FA102" s="36"/>
      <c r="FB102" s="36"/>
      <c r="FC102" s="36"/>
      <c r="FD102" s="36"/>
      <c r="FE102" s="36"/>
      <c r="FF102" s="36"/>
      <c r="FG102" s="36"/>
      <c r="FH102" s="36"/>
      <c r="FI102" s="36"/>
      <c r="FJ102" s="36"/>
      <c r="FK102" s="36"/>
    </row>
    <row r="103" spans="1:167" s="35" customFormat="1" ht="15.75" customHeight="1" x14ac:dyDescent="0.2">
      <c r="A103" s="34" t="s">
        <v>2</v>
      </c>
      <c r="B103" s="32">
        <v>10664.9534718995</v>
      </c>
      <c r="C103" s="42"/>
      <c r="D103" s="31">
        <v>4643.2181977530527</v>
      </c>
      <c r="E103" s="42"/>
      <c r="F103" s="31">
        <v>19066.249302716184</v>
      </c>
      <c r="G103" s="42"/>
      <c r="H103" s="31">
        <v>10342.637338861365</v>
      </c>
      <c r="I103" s="42"/>
      <c r="J103" s="31">
        <v>14077.468341635968</v>
      </c>
      <c r="K103" s="42"/>
      <c r="L103" s="31">
        <v>3223.5410188253823</v>
      </c>
      <c r="M103" s="42"/>
      <c r="N103" s="31">
        <v>4949.2727652747062</v>
      </c>
      <c r="O103" s="41"/>
      <c r="P103" s="40"/>
      <c r="Q103" s="1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8"/>
      <c r="AH103" s="37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/>
      <c r="CY103" s="36"/>
      <c r="CZ103" s="36"/>
      <c r="DA103" s="36"/>
      <c r="DB103" s="36"/>
      <c r="DC103" s="36"/>
      <c r="DD103" s="36"/>
      <c r="DE103" s="36"/>
      <c r="DF103" s="36"/>
      <c r="DG103" s="36"/>
      <c r="DH103" s="36"/>
      <c r="DI103" s="36"/>
      <c r="DJ103" s="36"/>
      <c r="DK103" s="36"/>
      <c r="DL103" s="36"/>
      <c r="DM103" s="36"/>
      <c r="DN103" s="36"/>
      <c r="DO103" s="36"/>
      <c r="DP103" s="36"/>
      <c r="DQ103" s="36"/>
      <c r="DR103" s="36"/>
      <c r="DS103" s="36"/>
      <c r="DT103" s="36"/>
      <c r="DU103" s="36"/>
      <c r="DV103" s="36"/>
      <c r="DW103" s="36"/>
      <c r="DX103" s="36"/>
      <c r="DY103" s="36"/>
      <c r="DZ103" s="36"/>
      <c r="EA103" s="36"/>
      <c r="EB103" s="36"/>
      <c r="EC103" s="36"/>
      <c r="ED103" s="36"/>
      <c r="EE103" s="36"/>
      <c r="EF103" s="36"/>
      <c r="EG103" s="36"/>
      <c r="EH103" s="36"/>
      <c r="EI103" s="36"/>
      <c r="EJ103" s="36"/>
      <c r="EK103" s="36"/>
      <c r="EL103" s="36"/>
      <c r="EM103" s="36"/>
      <c r="EN103" s="36"/>
      <c r="EO103" s="36"/>
      <c r="EP103" s="36"/>
      <c r="EQ103" s="36"/>
      <c r="ER103" s="36"/>
      <c r="ES103" s="36"/>
      <c r="ET103" s="36"/>
      <c r="EU103" s="36"/>
      <c r="EV103" s="36"/>
      <c r="EW103" s="36"/>
      <c r="EX103" s="36"/>
      <c r="EY103" s="36"/>
      <c r="EZ103" s="36"/>
      <c r="FA103" s="36"/>
      <c r="FB103" s="36"/>
      <c r="FC103" s="36"/>
      <c r="FD103" s="36"/>
      <c r="FE103" s="36"/>
      <c r="FF103" s="36"/>
      <c r="FG103" s="36"/>
      <c r="FH103" s="36"/>
      <c r="FI103" s="36"/>
      <c r="FJ103" s="36"/>
      <c r="FK103" s="36"/>
    </row>
    <row r="104" spans="1:167" s="24" customFormat="1" ht="16.5" customHeight="1" x14ac:dyDescent="0.25">
      <c r="A104" s="34" t="s">
        <v>1</v>
      </c>
      <c r="B104" s="32">
        <v>11629.058857702801</v>
      </c>
      <c r="C104" s="32"/>
      <c r="D104" s="31">
        <v>5694.7978029008336</v>
      </c>
      <c r="E104" s="31"/>
      <c r="F104" s="31">
        <v>20126.806817333032</v>
      </c>
      <c r="G104" s="31"/>
      <c r="H104" s="31">
        <v>10202.108882474493</v>
      </c>
      <c r="I104" s="31"/>
      <c r="J104" s="31">
        <v>14149.45039706325</v>
      </c>
      <c r="K104" s="31"/>
      <c r="L104" s="31">
        <v>3739.4225011976937</v>
      </c>
      <c r="M104" s="31"/>
      <c r="N104" s="31">
        <v>5627.7221515093797</v>
      </c>
      <c r="O104" s="30"/>
      <c r="P104" s="29"/>
      <c r="Q104" s="19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7"/>
      <c r="AH104" s="26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  <c r="FJ104" s="25"/>
      <c r="FK104" s="25"/>
    </row>
    <row r="105" spans="1:167" s="25" customFormat="1" ht="4.5" customHeight="1" thickBot="1" x14ac:dyDescent="0.3">
      <c r="A105" s="23"/>
      <c r="B105" s="22"/>
      <c r="C105" s="22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0"/>
      <c r="P105" s="29"/>
      <c r="Q105" s="19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7"/>
      <c r="AH105" s="26"/>
    </row>
    <row r="106" spans="1:167" s="24" customFormat="1" ht="15.75" customHeight="1" x14ac:dyDescent="0.25">
      <c r="A106" s="33">
        <v>2015</v>
      </c>
      <c r="B106" s="32"/>
      <c r="C106" s="32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0"/>
      <c r="P106" s="29"/>
      <c r="Q106" s="19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7"/>
      <c r="AH106" s="26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  <c r="EZ106" s="25"/>
      <c r="FA106" s="25"/>
      <c r="FB106" s="25"/>
      <c r="FC106" s="25"/>
      <c r="FD106" s="25"/>
      <c r="FE106" s="25"/>
      <c r="FF106" s="25"/>
      <c r="FG106" s="25"/>
      <c r="FH106" s="25"/>
      <c r="FI106" s="25"/>
      <c r="FJ106" s="25"/>
      <c r="FK106" s="25"/>
    </row>
    <row r="107" spans="1:167" s="24" customFormat="1" ht="15.75" customHeight="1" x14ac:dyDescent="0.25">
      <c r="A107" s="34" t="s">
        <v>0</v>
      </c>
      <c r="B107" s="32">
        <v>10647.343147695799</v>
      </c>
      <c r="C107" s="32"/>
      <c r="D107" s="31">
        <v>5109.1859454476307</v>
      </c>
      <c r="E107" s="31"/>
      <c r="F107" s="31">
        <v>18291.568560735952</v>
      </c>
      <c r="G107" s="31"/>
      <c r="H107" s="31">
        <v>10558.887096058128</v>
      </c>
      <c r="I107" s="31"/>
      <c r="J107" s="31">
        <v>11525.484937011161</v>
      </c>
      <c r="K107" s="31"/>
      <c r="L107" s="31">
        <v>3432.5712679502731</v>
      </c>
      <c r="M107" s="31"/>
      <c r="N107" s="31">
        <v>5710.9580591454533</v>
      </c>
      <c r="O107" s="30"/>
      <c r="P107" s="29"/>
      <c r="Q107" s="19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7"/>
      <c r="AH107" s="26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  <c r="EP107" s="25"/>
      <c r="EQ107" s="25"/>
      <c r="ER107" s="25"/>
      <c r="ES107" s="25"/>
      <c r="ET107" s="25"/>
      <c r="EU107" s="25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5"/>
      <c r="FJ107" s="25"/>
      <c r="FK107" s="25"/>
    </row>
    <row r="108" spans="1:167" s="24" customFormat="1" ht="15.75" customHeight="1" x14ac:dyDescent="0.25">
      <c r="A108" s="34" t="s">
        <v>3</v>
      </c>
      <c r="B108" s="32">
        <v>11306.899148087541</v>
      </c>
      <c r="C108" s="32"/>
      <c r="D108" s="31">
        <v>5265.1578328948171</v>
      </c>
      <c r="E108" s="31"/>
      <c r="F108" s="31">
        <v>19716.863450731405</v>
      </c>
      <c r="G108" s="31"/>
      <c r="H108" s="31">
        <v>11842.238361713862</v>
      </c>
      <c r="I108" s="31"/>
      <c r="J108" s="31">
        <v>13298.456752934042</v>
      </c>
      <c r="K108" s="31"/>
      <c r="L108" s="31">
        <v>4652.335827788701</v>
      </c>
      <c r="M108" s="31"/>
      <c r="N108" s="31">
        <v>4949.0469429139175</v>
      </c>
      <c r="O108" s="30"/>
      <c r="P108" s="29"/>
      <c r="Q108" s="19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7"/>
      <c r="AH108" s="26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  <c r="FJ108" s="25"/>
      <c r="FK108" s="25"/>
    </row>
    <row r="109" spans="1:167" s="24" customFormat="1" ht="15.75" customHeight="1" x14ac:dyDescent="0.25">
      <c r="A109" s="34" t="s">
        <v>2</v>
      </c>
      <c r="B109" s="32">
        <v>11117.774210399619</v>
      </c>
      <c r="C109" s="32"/>
      <c r="D109" s="31">
        <v>4559.4780072318044</v>
      </c>
      <c r="E109" s="31"/>
      <c r="F109" s="31">
        <v>20124.737476872007</v>
      </c>
      <c r="G109" s="31"/>
      <c r="H109" s="31">
        <v>11329.664985404548</v>
      </c>
      <c r="I109" s="31"/>
      <c r="J109" s="31">
        <v>15120.764506827818</v>
      </c>
      <c r="K109" s="31"/>
      <c r="L109" s="31">
        <v>3460.9576194333299</v>
      </c>
      <c r="M109" s="31"/>
      <c r="N109" s="31">
        <v>5274.1472587995231</v>
      </c>
      <c r="O109" s="30"/>
      <c r="P109" s="29"/>
      <c r="Q109" s="19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7"/>
      <c r="AH109" s="26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5"/>
      <c r="DV109" s="25"/>
      <c r="DW109" s="25"/>
      <c r="DX109" s="25"/>
      <c r="DY109" s="25"/>
      <c r="DZ109" s="25"/>
      <c r="EA109" s="25"/>
      <c r="EB109" s="25"/>
      <c r="EC109" s="25"/>
      <c r="ED109" s="25"/>
      <c r="EE109" s="25"/>
      <c r="EF109" s="25"/>
      <c r="EG109" s="25"/>
      <c r="EH109" s="25"/>
      <c r="EI109" s="25"/>
      <c r="EJ109" s="25"/>
      <c r="EK109" s="25"/>
      <c r="EL109" s="25"/>
      <c r="EM109" s="25"/>
      <c r="EN109" s="25"/>
      <c r="EO109" s="25"/>
      <c r="EP109" s="25"/>
      <c r="EQ109" s="25"/>
      <c r="ER109" s="25"/>
      <c r="ES109" s="25"/>
      <c r="ET109" s="25"/>
      <c r="EU109" s="25"/>
      <c r="EV109" s="25"/>
      <c r="EW109" s="25"/>
      <c r="EX109" s="25"/>
      <c r="EY109" s="25"/>
      <c r="EZ109" s="25"/>
      <c r="FA109" s="25"/>
      <c r="FB109" s="25"/>
      <c r="FC109" s="25"/>
      <c r="FD109" s="25"/>
      <c r="FE109" s="25"/>
      <c r="FF109" s="25"/>
      <c r="FG109" s="25"/>
      <c r="FH109" s="25"/>
      <c r="FI109" s="25"/>
      <c r="FJ109" s="25"/>
      <c r="FK109" s="25"/>
    </row>
    <row r="110" spans="1:167" s="24" customFormat="1" ht="15.75" customHeight="1" x14ac:dyDescent="0.25">
      <c r="A110" s="34" t="s">
        <v>1</v>
      </c>
      <c r="B110" s="32">
        <v>12320.102022247152</v>
      </c>
      <c r="C110" s="32"/>
      <c r="D110" s="31">
        <v>5895.7082755885185</v>
      </c>
      <c r="E110" s="31"/>
      <c r="F110" s="31">
        <v>21470.072582540932</v>
      </c>
      <c r="G110" s="31"/>
      <c r="H110" s="31">
        <v>11207.814538846067</v>
      </c>
      <c r="I110" s="31"/>
      <c r="J110" s="31">
        <v>15347.326467467372</v>
      </c>
      <c r="K110" s="31"/>
      <c r="L110" s="31">
        <v>4215.4891199667563</v>
      </c>
      <c r="M110" s="31"/>
      <c r="N110" s="31">
        <v>5751.343029080218</v>
      </c>
      <c r="O110" s="30"/>
      <c r="P110" s="29"/>
      <c r="Q110" s="19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7"/>
      <c r="AH110" s="26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  <c r="ED110" s="25"/>
      <c r="EE110" s="25"/>
      <c r="EF110" s="25"/>
      <c r="EG110" s="25"/>
      <c r="EH110" s="25"/>
      <c r="EI110" s="25"/>
      <c r="EJ110" s="25"/>
      <c r="EK110" s="25"/>
      <c r="EL110" s="25"/>
      <c r="EM110" s="25"/>
      <c r="EN110" s="25"/>
      <c r="EO110" s="25"/>
      <c r="EP110" s="25"/>
      <c r="EQ110" s="25"/>
      <c r="ER110" s="25"/>
      <c r="ES110" s="25"/>
      <c r="ET110" s="25"/>
      <c r="EU110" s="25"/>
      <c r="EV110" s="25"/>
      <c r="EW110" s="25"/>
      <c r="EX110" s="25"/>
      <c r="EY110" s="25"/>
      <c r="EZ110" s="25"/>
      <c r="FA110" s="25"/>
      <c r="FB110" s="25"/>
      <c r="FC110" s="25"/>
      <c r="FD110" s="25"/>
      <c r="FE110" s="25"/>
      <c r="FF110" s="25"/>
      <c r="FG110" s="25"/>
      <c r="FH110" s="25"/>
      <c r="FI110" s="25"/>
      <c r="FJ110" s="25"/>
      <c r="FK110" s="25"/>
    </row>
    <row r="111" spans="1:167" ht="11.25" customHeight="1" thickBot="1" x14ac:dyDescent="0.3">
      <c r="A111" s="23"/>
      <c r="B111" s="22"/>
      <c r="C111" s="22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0"/>
      <c r="P111" s="18"/>
      <c r="Q111" s="1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</row>
    <row r="112" spans="1:167" s="24" customFormat="1" ht="15.75" customHeight="1" x14ac:dyDescent="0.25">
      <c r="A112" s="33">
        <v>2016</v>
      </c>
      <c r="B112" s="32"/>
      <c r="C112" s="32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0"/>
      <c r="P112" s="29"/>
      <c r="Q112" s="19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7"/>
      <c r="AH112" s="26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  <c r="DO112" s="25"/>
      <c r="DP112" s="25"/>
      <c r="DQ112" s="25"/>
      <c r="DR112" s="25"/>
      <c r="DS112" s="25"/>
      <c r="DT112" s="25"/>
      <c r="DU112" s="25"/>
      <c r="DV112" s="25"/>
      <c r="DW112" s="25"/>
      <c r="DX112" s="25"/>
      <c r="DY112" s="25"/>
      <c r="DZ112" s="25"/>
      <c r="EA112" s="25"/>
      <c r="EB112" s="25"/>
      <c r="EC112" s="25"/>
      <c r="ED112" s="25"/>
      <c r="EE112" s="25"/>
      <c r="EF112" s="25"/>
      <c r="EG112" s="25"/>
      <c r="EH112" s="25"/>
      <c r="EI112" s="25"/>
      <c r="EJ112" s="25"/>
      <c r="EK112" s="25"/>
      <c r="EL112" s="25"/>
      <c r="EM112" s="25"/>
      <c r="EN112" s="25"/>
      <c r="EO112" s="25"/>
      <c r="EP112" s="25"/>
      <c r="EQ112" s="25"/>
      <c r="ER112" s="25"/>
      <c r="ES112" s="25"/>
      <c r="ET112" s="25"/>
      <c r="EU112" s="25"/>
      <c r="EV112" s="25"/>
      <c r="EW112" s="25"/>
      <c r="EX112" s="25"/>
      <c r="EY112" s="25"/>
      <c r="EZ112" s="25"/>
      <c r="FA112" s="25"/>
      <c r="FB112" s="25"/>
      <c r="FC112" s="25"/>
      <c r="FD112" s="25"/>
      <c r="FE112" s="25"/>
      <c r="FF112" s="25"/>
      <c r="FG112" s="25"/>
      <c r="FH112" s="25"/>
      <c r="FI112" s="25"/>
      <c r="FJ112" s="25"/>
      <c r="FK112" s="25"/>
    </row>
    <row r="113" spans="1:167" s="24" customFormat="1" ht="15.75" customHeight="1" x14ac:dyDescent="0.25">
      <c r="A113" s="34" t="s">
        <v>0</v>
      </c>
      <c r="B113" s="32">
        <v>11386.4100752345</v>
      </c>
      <c r="C113" s="32"/>
      <c r="D113" s="31">
        <v>5209.4908847504839</v>
      </c>
      <c r="E113" s="31"/>
      <c r="F113" s="31">
        <v>19898.472396370777</v>
      </c>
      <c r="G113" s="31"/>
      <c r="H113" s="31">
        <v>11549.950913981811</v>
      </c>
      <c r="I113" s="31"/>
      <c r="J113" s="31">
        <v>12232.419187517769</v>
      </c>
      <c r="K113" s="31"/>
      <c r="L113" s="31">
        <v>3884.1164352030105</v>
      </c>
      <c r="M113" s="31"/>
      <c r="N113" s="31">
        <v>5738.6403196527472</v>
      </c>
      <c r="O113" s="30"/>
      <c r="P113" s="29"/>
      <c r="Q113" s="19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7"/>
      <c r="AH113" s="26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5"/>
      <c r="EE113" s="25"/>
      <c r="EF113" s="25"/>
      <c r="EG113" s="25"/>
      <c r="EH113" s="25"/>
      <c r="EI113" s="25"/>
      <c r="EJ113" s="25"/>
      <c r="EK113" s="25"/>
      <c r="EL113" s="25"/>
      <c r="EM113" s="25"/>
      <c r="EN113" s="25"/>
      <c r="EO113" s="25"/>
      <c r="EP113" s="25"/>
      <c r="EQ113" s="25"/>
      <c r="ER113" s="25"/>
      <c r="ES113" s="25"/>
      <c r="ET113" s="25"/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5"/>
      <c r="FI113" s="25"/>
      <c r="FJ113" s="25"/>
      <c r="FK113" s="25"/>
    </row>
    <row r="114" spans="1:167" s="24" customFormat="1" ht="15.75" customHeight="1" x14ac:dyDescent="0.25">
      <c r="A114" s="34" t="s">
        <v>3</v>
      </c>
      <c r="B114" s="32">
        <v>12258.92702786349</v>
      </c>
      <c r="C114" s="32"/>
      <c r="D114" s="31">
        <v>5570.5403562758438</v>
      </c>
      <c r="E114" s="31"/>
      <c r="F114" s="31">
        <v>21492.906911336719</v>
      </c>
      <c r="G114" s="31"/>
      <c r="H114" s="31">
        <v>12823.649989226309</v>
      </c>
      <c r="I114" s="31"/>
      <c r="J114" s="31">
        <v>13773.791733485454</v>
      </c>
      <c r="K114" s="31"/>
      <c r="L114" s="31">
        <v>4898.7784485757775</v>
      </c>
      <c r="M114" s="31"/>
      <c r="N114" s="31">
        <v>5705.9266554825654</v>
      </c>
      <c r="O114" s="30"/>
      <c r="P114" s="29"/>
      <c r="Q114" s="19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7"/>
      <c r="AH114" s="26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  <c r="DL114" s="25"/>
      <c r="DM114" s="25"/>
      <c r="DN114" s="25"/>
      <c r="DO114" s="25"/>
      <c r="DP114" s="25"/>
      <c r="DQ114" s="25"/>
      <c r="DR114" s="25"/>
      <c r="DS114" s="25"/>
      <c r="DT114" s="25"/>
      <c r="DU114" s="25"/>
      <c r="DV114" s="25"/>
      <c r="DW114" s="25"/>
      <c r="DX114" s="25"/>
      <c r="DY114" s="25"/>
      <c r="DZ114" s="25"/>
      <c r="EA114" s="25"/>
      <c r="EB114" s="25"/>
      <c r="EC114" s="25"/>
      <c r="ED114" s="25"/>
      <c r="EE114" s="25"/>
      <c r="EF114" s="25"/>
      <c r="EG114" s="25"/>
      <c r="EH114" s="25"/>
      <c r="EI114" s="25"/>
      <c r="EJ114" s="25"/>
      <c r="EK114" s="25"/>
      <c r="EL114" s="25"/>
      <c r="EM114" s="25"/>
      <c r="EN114" s="25"/>
      <c r="EO114" s="25"/>
      <c r="EP114" s="25"/>
      <c r="EQ114" s="25"/>
      <c r="ER114" s="25"/>
      <c r="ES114" s="25"/>
      <c r="ET114" s="25"/>
      <c r="EU114" s="25"/>
      <c r="EV114" s="25"/>
      <c r="EW114" s="25"/>
      <c r="EX114" s="25"/>
      <c r="EY114" s="25"/>
      <c r="EZ114" s="25"/>
      <c r="FA114" s="25"/>
      <c r="FB114" s="25"/>
      <c r="FC114" s="25"/>
      <c r="FD114" s="25"/>
      <c r="FE114" s="25"/>
      <c r="FF114" s="25"/>
      <c r="FG114" s="25"/>
      <c r="FH114" s="25"/>
      <c r="FI114" s="25"/>
      <c r="FJ114" s="25"/>
      <c r="FK114" s="25"/>
    </row>
    <row r="115" spans="1:167" s="24" customFormat="1" ht="15.75" customHeight="1" x14ac:dyDescent="0.25">
      <c r="A115" s="34" t="s">
        <v>2</v>
      </c>
      <c r="B115" s="32">
        <v>11868.737543606037</v>
      </c>
      <c r="C115" s="32"/>
      <c r="D115" s="31">
        <v>4838.4330749771061</v>
      </c>
      <c r="E115" s="31"/>
      <c r="F115" s="31">
        <v>21496.273949334089</v>
      </c>
      <c r="G115" s="31"/>
      <c r="H115" s="31">
        <v>12145.55949511688</v>
      </c>
      <c r="I115" s="31"/>
      <c r="J115" s="31">
        <v>16894.894153420315</v>
      </c>
      <c r="K115" s="31"/>
      <c r="L115" s="31">
        <v>4187.1806140057206</v>
      </c>
      <c r="M115" s="31"/>
      <c r="N115" s="31">
        <v>5729.4497611994639</v>
      </c>
      <c r="O115" s="30"/>
      <c r="P115" s="29"/>
      <c r="Q115" s="19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7"/>
      <c r="AH115" s="26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  <c r="DL115" s="25"/>
      <c r="DM115" s="25"/>
      <c r="DN115" s="25"/>
      <c r="DO115" s="25"/>
      <c r="DP115" s="25"/>
      <c r="DQ115" s="25"/>
      <c r="DR115" s="25"/>
      <c r="DS115" s="25"/>
      <c r="DT115" s="25"/>
      <c r="DU115" s="25"/>
      <c r="DV115" s="25"/>
      <c r="DW115" s="25"/>
      <c r="DX115" s="25"/>
      <c r="DY115" s="25"/>
      <c r="DZ115" s="25"/>
      <c r="EA115" s="25"/>
      <c r="EB115" s="25"/>
      <c r="EC115" s="25"/>
      <c r="ED115" s="25"/>
      <c r="EE115" s="25"/>
      <c r="EF115" s="25"/>
      <c r="EG115" s="25"/>
      <c r="EH115" s="25"/>
      <c r="EI115" s="25"/>
      <c r="EJ115" s="25"/>
      <c r="EK115" s="25"/>
      <c r="EL115" s="25"/>
      <c r="EM115" s="25"/>
      <c r="EN115" s="25"/>
      <c r="EO115" s="25"/>
      <c r="EP115" s="25"/>
      <c r="EQ115" s="25"/>
      <c r="ER115" s="25"/>
      <c r="ES115" s="25"/>
      <c r="ET115" s="25"/>
      <c r="EU115" s="25"/>
      <c r="EV115" s="25"/>
      <c r="EW115" s="25"/>
      <c r="EX115" s="25"/>
      <c r="EY115" s="25"/>
      <c r="EZ115" s="25"/>
      <c r="FA115" s="25"/>
      <c r="FB115" s="25"/>
      <c r="FC115" s="25"/>
      <c r="FD115" s="25"/>
      <c r="FE115" s="25"/>
      <c r="FF115" s="25"/>
      <c r="FG115" s="25"/>
      <c r="FH115" s="25"/>
      <c r="FI115" s="25"/>
      <c r="FJ115" s="25"/>
      <c r="FK115" s="25"/>
    </row>
    <row r="116" spans="1:167" ht="17.25" customHeight="1" thickBot="1" x14ac:dyDescent="0.3">
      <c r="A116" s="23" t="s">
        <v>1</v>
      </c>
      <c r="B116" s="22">
        <v>13483.578191481913</v>
      </c>
      <c r="C116" s="22"/>
      <c r="D116" s="21">
        <v>6522.2659096124107</v>
      </c>
      <c r="E116" s="21"/>
      <c r="F116" s="21">
        <v>23449.736100143062</v>
      </c>
      <c r="G116" s="21"/>
      <c r="H116" s="21">
        <v>12189.900053568266</v>
      </c>
      <c r="I116" s="21"/>
      <c r="J116" s="21">
        <v>16712.087119550211</v>
      </c>
      <c r="K116" s="21"/>
      <c r="L116" s="21">
        <v>4778.3789614250654</v>
      </c>
      <c r="M116" s="21"/>
      <c r="N116" s="21">
        <v>6129.9815209800363</v>
      </c>
      <c r="O116" s="20"/>
      <c r="P116" s="18"/>
      <c r="Q116" s="1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</row>
    <row r="117" spans="1:167" s="24" customFormat="1" ht="15" customHeight="1" x14ac:dyDescent="0.25">
      <c r="A117" s="33">
        <v>2017</v>
      </c>
      <c r="B117" s="32"/>
      <c r="C117" s="32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0"/>
      <c r="P117" s="29"/>
      <c r="Q117" s="19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7"/>
      <c r="AH117" s="26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/>
      <c r="DI117" s="25"/>
      <c r="DJ117" s="25"/>
      <c r="DK117" s="25"/>
      <c r="DL117" s="25"/>
      <c r="DM117" s="25"/>
      <c r="DN117" s="25"/>
      <c r="DO117" s="25"/>
      <c r="DP117" s="25"/>
      <c r="DQ117" s="25"/>
      <c r="DR117" s="25"/>
      <c r="DS117" s="25"/>
      <c r="DT117" s="25"/>
      <c r="DU117" s="25"/>
      <c r="DV117" s="25"/>
      <c r="DW117" s="25"/>
      <c r="DX117" s="25"/>
      <c r="DY117" s="25"/>
      <c r="DZ117" s="25"/>
      <c r="EA117" s="25"/>
      <c r="EB117" s="25"/>
      <c r="EC117" s="25"/>
      <c r="ED117" s="25"/>
      <c r="EE117" s="25"/>
      <c r="EF117" s="25"/>
      <c r="EG117" s="25"/>
      <c r="EH117" s="25"/>
      <c r="EI117" s="25"/>
      <c r="EJ117" s="25"/>
      <c r="EK117" s="25"/>
      <c r="EL117" s="25"/>
      <c r="EM117" s="25"/>
      <c r="EN117" s="25"/>
      <c r="EO117" s="25"/>
      <c r="EP117" s="25"/>
      <c r="EQ117" s="25"/>
      <c r="ER117" s="25"/>
      <c r="ES117" s="25"/>
      <c r="ET117" s="25"/>
      <c r="EU117" s="25"/>
      <c r="EV117" s="25"/>
      <c r="EW117" s="25"/>
      <c r="EX117" s="25"/>
      <c r="EY117" s="25"/>
      <c r="EZ117" s="25"/>
      <c r="FA117" s="25"/>
      <c r="FB117" s="25"/>
      <c r="FC117" s="25"/>
      <c r="FD117" s="25"/>
      <c r="FE117" s="25"/>
      <c r="FF117" s="25"/>
      <c r="FG117" s="25"/>
      <c r="FH117" s="25"/>
      <c r="FI117" s="25"/>
      <c r="FJ117" s="25"/>
      <c r="FK117" s="25"/>
    </row>
    <row r="118" spans="1:167" ht="12.75" customHeight="1" thickBot="1" x14ac:dyDescent="0.3">
      <c r="A118" s="23" t="s">
        <v>0</v>
      </c>
      <c r="B118" s="22">
        <v>12463.549042450433</v>
      </c>
      <c r="C118" s="22"/>
      <c r="D118" s="21">
        <v>5884.3487653059992</v>
      </c>
      <c r="E118" s="21"/>
      <c r="F118" s="21">
        <v>21606.041233823835</v>
      </c>
      <c r="G118" s="21"/>
      <c r="H118" s="21">
        <v>12480.656365516283</v>
      </c>
      <c r="I118" s="21"/>
      <c r="J118" s="21">
        <v>12569.73499335467</v>
      </c>
      <c r="K118" s="21"/>
      <c r="L118" s="21">
        <v>4383.1793482481089</v>
      </c>
      <c r="M118" s="21"/>
      <c r="N118" s="21">
        <v>6122.1982874080186</v>
      </c>
      <c r="O118" s="20"/>
      <c r="P118" s="18"/>
      <c r="Q118" s="1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</row>
    <row r="119" spans="1:167" ht="13.5" x14ac:dyDescent="0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8"/>
      <c r="Q119" s="10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</row>
    <row r="120" spans="1:167" ht="13.5" x14ac:dyDescent="0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5"/>
      <c r="P120" s="18"/>
      <c r="Q120" s="10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</row>
    <row r="121" spans="1:167" ht="13.5" x14ac:dyDescent="0.25">
      <c r="A121" s="16"/>
      <c r="B121" s="16"/>
      <c r="C121" s="16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8"/>
      <c r="P121" s="18"/>
      <c r="Q121" s="10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</row>
    <row r="122" spans="1:167" ht="13.5" x14ac:dyDescent="0.25">
      <c r="A122" s="16"/>
      <c r="B122" s="16"/>
      <c r="C122" s="16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6"/>
      <c r="O122" s="15"/>
      <c r="P122" s="15"/>
      <c r="Q122" s="10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</row>
    <row r="123" spans="1:167" ht="15.75" x14ac:dyDescent="0.3">
      <c r="A123" s="13"/>
      <c r="B123" s="13"/>
      <c r="C123" s="13"/>
      <c r="D123" s="12"/>
      <c r="E123" s="12"/>
      <c r="F123" s="12"/>
      <c r="G123" s="12"/>
      <c r="H123" s="12"/>
      <c r="I123" s="12"/>
      <c r="J123" s="12"/>
      <c r="K123" s="12"/>
      <c r="L123" s="13"/>
      <c r="M123" s="13"/>
      <c r="N123" s="12"/>
      <c r="O123" s="11"/>
      <c r="P123" s="11"/>
      <c r="Q123" s="10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</row>
    <row r="124" spans="1:167" ht="15.75" x14ac:dyDescent="0.3">
      <c r="A124" s="13"/>
      <c r="B124" s="13"/>
      <c r="C124" s="13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1"/>
      <c r="P124" s="11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</row>
    <row r="125" spans="1:167" ht="15.75" x14ac:dyDescent="0.3">
      <c r="A125" s="13"/>
      <c r="B125" s="13"/>
      <c r="C125" s="13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1"/>
      <c r="P125" s="11"/>
      <c r="Q125" s="10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</row>
    <row r="126" spans="1:167" ht="15.75" x14ac:dyDescent="0.3">
      <c r="A126" s="13"/>
      <c r="B126" s="13"/>
      <c r="C126" s="13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1"/>
      <c r="P126" s="11"/>
      <c r="Q126" s="10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</row>
    <row r="127" spans="1:167" ht="15.75" x14ac:dyDescent="0.3">
      <c r="A127" s="13"/>
      <c r="B127" s="13"/>
      <c r="C127" s="13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1"/>
      <c r="P127" s="11"/>
      <c r="Q127" s="10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</row>
    <row r="128" spans="1:167" ht="15.75" x14ac:dyDescent="0.3">
      <c r="A128" s="13"/>
      <c r="B128" s="13"/>
      <c r="C128" s="13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3"/>
      <c r="O128" s="14"/>
      <c r="P128" s="14"/>
      <c r="Q128" s="10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</row>
    <row r="129" spans="1:34" ht="15.75" x14ac:dyDescent="0.3">
      <c r="A129" s="13"/>
      <c r="B129" s="13"/>
      <c r="C129" s="13"/>
      <c r="D129" s="12"/>
      <c r="E129" s="12"/>
      <c r="F129" s="12"/>
      <c r="G129" s="12"/>
      <c r="H129" s="12"/>
      <c r="I129" s="12"/>
      <c r="J129" s="12"/>
      <c r="K129" s="12"/>
      <c r="L129" s="13"/>
      <c r="M129" s="13"/>
      <c r="N129" s="12"/>
      <c r="O129" s="11"/>
      <c r="P129" s="11"/>
      <c r="Q129" s="10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</row>
    <row r="130" spans="1:34" ht="15.75" x14ac:dyDescent="0.3">
      <c r="A130" s="13"/>
      <c r="B130" s="13"/>
      <c r="C130" s="13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1"/>
      <c r="P130" s="11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</row>
    <row r="131" spans="1:34" ht="15.75" x14ac:dyDescent="0.3">
      <c r="A131" s="13"/>
      <c r="B131" s="13"/>
      <c r="C131" s="13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1"/>
      <c r="P131" s="11"/>
      <c r="Q131" s="10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</row>
    <row r="132" spans="1:34" ht="15.75" x14ac:dyDescent="0.3">
      <c r="A132" s="13"/>
      <c r="B132" s="13"/>
      <c r="C132" s="13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1"/>
      <c r="P132" s="11"/>
      <c r="Q132" s="10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</row>
    <row r="133" spans="1:34" ht="15.75" x14ac:dyDescent="0.3">
      <c r="A133" s="13"/>
      <c r="B133" s="13"/>
      <c r="C133" s="13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1"/>
      <c r="P133" s="11"/>
      <c r="Q133" s="10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</row>
    <row r="134" spans="1:34" ht="15.75" x14ac:dyDescent="0.3">
      <c r="A134" s="13"/>
      <c r="B134" s="13"/>
      <c r="C134" s="13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3"/>
      <c r="O134" s="14"/>
      <c r="P134" s="14"/>
      <c r="Q134" s="10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</row>
    <row r="135" spans="1:34" ht="15.75" x14ac:dyDescent="0.3">
      <c r="A135" s="13"/>
      <c r="B135" s="13"/>
      <c r="C135" s="13"/>
      <c r="D135" s="12"/>
      <c r="E135" s="12"/>
      <c r="F135" s="12"/>
      <c r="G135" s="12"/>
      <c r="H135" s="12"/>
      <c r="I135" s="12"/>
      <c r="J135" s="12"/>
      <c r="K135" s="12"/>
      <c r="L135" s="13"/>
      <c r="M135" s="13"/>
      <c r="N135" s="12"/>
      <c r="O135" s="11"/>
      <c r="P135" s="11"/>
      <c r="Q135" s="10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</row>
    <row r="136" spans="1:34" ht="15.75" x14ac:dyDescent="0.3">
      <c r="A136" s="13"/>
      <c r="B136" s="13"/>
      <c r="C136" s="13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1"/>
      <c r="P136" s="11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</row>
    <row r="137" spans="1:34" ht="15.75" x14ac:dyDescent="0.3">
      <c r="A137" s="13"/>
      <c r="B137" s="13"/>
      <c r="C137" s="13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1"/>
      <c r="P137" s="11"/>
      <c r="Q137" s="10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</row>
    <row r="138" spans="1:34" ht="15.75" x14ac:dyDescent="0.3">
      <c r="A138" s="13"/>
      <c r="B138" s="13"/>
      <c r="C138" s="13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1"/>
      <c r="P138" s="11"/>
      <c r="Q138" s="10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</row>
    <row r="139" spans="1:34" ht="15.75" x14ac:dyDescent="0.3">
      <c r="A139" s="13"/>
      <c r="B139" s="13"/>
      <c r="C139" s="13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1"/>
      <c r="P139" s="11"/>
      <c r="Q139" s="10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</row>
    <row r="140" spans="1:34" ht="15.75" x14ac:dyDescent="0.3">
      <c r="A140" s="13"/>
      <c r="B140" s="13"/>
      <c r="C140" s="13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3"/>
      <c r="O140" s="14"/>
      <c r="P140" s="14"/>
      <c r="Q140" s="10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</row>
    <row r="141" spans="1:34" ht="15.75" x14ac:dyDescent="0.3">
      <c r="A141" s="13"/>
      <c r="B141" s="13"/>
      <c r="C141" s="13"/>
      <c r="D141" s="12"/>
      <c r="E141" s="12"/>
      <c r="F141" s="12"/>
      <c r="G141" s="12"/>
      <c r="H141" s="12"/>
      <c r="I141" s="12"/>
      <c r="J141" s="12"/>
      <c r="K141" s="12"/>
      <c r="L141" s="13"/>
      <c r="M141" s="13"/>
      <c r="N141" s="12"/>
      <c r="O141" s="11"/>
      <c r="P141" s="11"/>
      <c r="Q141" s="10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</row>
    <row r="142" spans="1:34" ht="15.75" x14ac:dyDescent="0.3">
      <c r="A142" s="13"/>
      <c r="B142" s="13"/>
      <c r="C142" s="13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1"/>
      <c r="P142" s="11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</row>
    <row r="143" spans="1:34" ht="15.75" x14ac:dyDescent="0.3">
      <c r="A143" s="13"/>
      <c r="B143" s="13"/>
      <c r="C143" s="13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1"/>
      <c r="P143" s="11"/>
      <c r="Q143" s="10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</row>
    <row r="144" spans="1:34" ht="15.75" x14ac:dyDescent="0.3">
      <c r="A144" s="13"/>
      <c r="B144" s="13"/>
      <c r="C144" s="13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1"/>
      <c r="P144" s="11"/>
      <c r="Q144" s="10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</row>
    <row r="145" spans="1:34" ht="15.75" x14ac:dyDescent="0.3">
      <c r="A145" s="13"/>
      <c r="B145" s="13"/>
      <c r="C145" s="13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1"/>
      <c r="P145" s="11"/>
      <c r="Q145" s="10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</row>
    <row r="146" spans="1:34" ht="15.75" x14ac:dyDescent="0.3">
      <c r="A146" s="13"/>
      <c r="B146" s="13"/>
      <c r="C146" s="13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3"/>
      <c r="O146" s="14"/>
      <c r="P146" s="14"/>
      <c r="Q146" s="10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</row>
    <row r="147" spans="1:34" ht="15.75" x14ac:dyDescent="0.3">
      <c r="A147" s="13"/>
      <c r="B147" s="13"/>
      <c r="C147" s="13"/>
      <c r="D147" s="12"/>
      <c r="E147" s="12"/>
      <c r="F147" s="12"/>
      <c r="G147" s="12"/>
      <c r="H147" s="12"/>
      <c r="I147" s="12"/>
      <c r="J147" s="12"/>
      <c r="K147" s="12"/>
      <c r="L147" s="13"/>
      <c r="M147" s="13"/>
      <c r="N147" s="12"/>
      <c r="O147" s="11"/>
      <c r="P147" s="11"/>
      <c r="Q147" s="10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</row>
    <row r="148" spans="1:34" ht="15.75" x14ac:dyDescent="0.3">
      <c r="A148" s="13"/>
      <c r="B148" s="13"/>
      <c r="C148" s="13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1"/>
      <c r="P148" s="11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</row>
    <row r="149" spans="1:34" ht="15.75" x14ac:dyDescent="0.3">
      <c r="A149" s="13"/>
      <c r="B149" s="13"/>
      <c r="C149" s="13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1"/>
      <c r="P149" s="11"/>
      <c r="Q149" s="10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</row>
    <row r="150" spans="1:34" ht="15.75" x14ac:dyDescent="0.3">
      <c r="A150" s="13"/>
      <c r="B150" s="13"/>
      <c r="C150" s="13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1"/>
      <c r="P150" s="11"/>
      <c r="Q150" s="10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</row>
    <row r="151" spans="1:34" ht="15.75" x14ac:dyDescent="0.3">
      <c r="A151" s="13"/>
      <c r="B151" s="13"/>
      <c r="C151" s="13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1"/>
      <c r="P151" s="11"/>
      <c r="Q151" s="10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</row>
    <row r="152" spans="1:34" ht="15.75" x14ac:dyDescent="0.3">
      <c r="A152" s="7"/>
      <c r="B152" s="7"/>
      <c r="C152" s="7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7"/>
      <c r="O152" s="8"/>
      <c r="P152" s="8"/>
      <c r="Q152" s="4"/>
    </row>
    <row r="153" spans="1:34" ht="15.75" x14ac:dyDescent="0.3">
      <c r="A153" s="7"/>
      <c r="B153" s="7"/>
      <c r="C153" s="7"/>
      <c r="D153" s="6"/>
      <c r="E153" s="6"/>
      <c r="F153" s="6"/>
      <c r="G153" s="6"/>
      <c r="H153" s="6"/>
      <c r="I153" s="6"/>
      <c r="J153" s="6"/>
      <c r="K153" s="6"/>
      <c r="L153" s="7"/>
      <c r="M153" s="7"/>
      <c r="N153" s="6"/>
      <c r="O153" s="5"/>
      <c r="P153" s="5"/>
      <c r="Q153" s="4"/>
    </row>
    <row r="154" spans="1:34" ht="15.75" x14ac:dyDescent="0.3">
      <c r="A154" s="7"/>
      <c r="B154" s="7"/>
      <c r="C154" s="7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5"/>
      <c r="P154" s="5"/>
    </row>
    <row r="155" spans="1:34" ht="15.75" x14ac:dyDescent="0.3">
      <c r="A155" s="7"/>
      <c r="B155" s="7"/>
      <c r="C155" s="7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5"/>
      <c r="P155" s="5"/>
      <c r="Q155" s="4"/>
    </row>
    <row r="156" spans="1:34" ht="15.75" x14ac:dyDescent="0.3">
      <c r="A156" s="7"/>
      <c r="B156" s="7"/>
      <c r="C156" s="7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5"/>
      <c r="P156" s="5"/>
      <c r="Q156" s="4"/>
    </row>
    <row r="157" spans="1:34" ht="15.75" x14ac:dyDescent="0.3">
      <c r="A157" s="7"/>
      <c r="B157" s="7"/>
      <c r="C157" s="7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5"/>
      <c r="P157" s="5"/>
      <c r="Q157" s="4"/>
    </row>
    <row r="158" spans="1:34" ht="15.75" x14ac:dyDescent="0.3">
      <c r="A158" s="7"/>
      <c r="B158" s="7"/>
      <c r="C158" s="7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7"/>
      <c r="O158" s="8"/>
      <c r="P158" s="8"/>
      <c r="Q158" s="4"/>
    </row>
    <row r="159" spans="1:34" ht="15.75" x14ac:dyDescent="0.3">
      <c r="A159" s="7"/>
      <c r="B159" s="7"/>
      <c r="C159" s="7"/>
      <c r="D159" s="6"/>
      <c r="E159" s="6"/>
      <c r="F159" s="6"/>
      <c r="G159" s="6"/>
      <c r="H159" s="6"/>
      <c r="I159" s="6"/>
      <c r="J159" s="6"/>
      <c r="K159" s="6"/>
      <c r="L159" s="7"/>
      <c r="M159" s="7"/>
      <c r="N159" s="6"/>
      <c r="O159" s="5"/>
      <c r="P159" s="5"/>
      <c r="Q159" s="4"/>
    </row>
    <row r="160" spans="1:34" ht="15.75" x14ac:dyDescent="0.3">
      <c r="A160" s="7"/>
      <c r="B160" s="7"/>
      <c r="C160" s="7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5"/>
      <c r="P160" s="5"/>
    </row>
    <row r="161" spans="1:17" ht="15.75" x14ac:dyDescent="0.3">
      <c r="A161" s="7"/>
      <c r="B161" s="7"/>
      <c r="C161" s="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5"/>
      <c r="P161" s="5"/>
      <c r="Q161" s="4"/>
    </row>
    <row r="162" spans="1:17" ht="15.75" x14ac:dyDescent="0.3">
      <c r="A162" s="7"/>
      <c r="B162" s="7"/>
      <c r="C162" s="7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5"/>
      <c r="P162" s="5"/>
      <c r="Q162" s="4"/>
    </row>
    <row r="163" spans="1:17" ht="15.75" x14ac:dyDescent="0.3">
      <c r="A163" s="7"/>
      <c r="B163" s="7"/>
      <c r="C163" s="7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5"/>
      <c r="P163" s="5"/>
      <c r="Q163" s="4"/>
    </row>
    <row r="164" spans="1:17" ht="15.75" x14ac:dyDescent="0.3">
      <c r="A164" s="7"/>
      <c r="B164" s="7"/>
      <c r="C164" s="7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7"/>
      <c r="O164" s="8"/>
      <c r="P164" s="8"/>
      <c r="Q164" s="4"/>
    </row>
    <row r="165" spans="1:17" ht="15.75" x14ac:dyDescent="0.3">
      <c r="A165" s="7"/>
      <c r="B165" s="7"/>
      <c r="C165" s="7"/>
      <c r="D165" s="6"/>
      <c r="E165" s="6"/>
      <c r="F165" s="6"/>
      <c r="G165" s="6"/>
      <c r="H165" s="6"/>
      <c r="I165" s="6"/>
      <c r="J165" s="6"/>
      <c r="K165" s="6"/>
      <c r="L165" s="7"/>
      <c r="M165" s="7"/>
      <c r="N165" s="6"/>
      <c r="O165" s="5"/>
      <c r="P165" s="5"/>
      <c r="Q165" s="4"/>
    </row>
    <row r="166" spans="1:17" ht="15.75" x14ac:dyDescent="0.3">
      <c r="A166" s="7"/>
      <c r="B166" s="7"/>
      <c r="C166" s="7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5"/>
      <c r="P166" s="5"/>
    </row>
    <row r="167" spans="1:17" ht="15.75" x14ac:dyDescent="0.3">
      <c r="A167" s="7"/>
      <c r="B167" s="7"/>
      <c r="C167" s="7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5"/>
      <c r="P167" s="5"/>
      <c r="Q167" s="4"/>
    </row>
    <row r="168" spans="1:17" ht="15.75" x14ac:dyDescent="0.3">
      <c r="A168" s="7"/>
      <c r="B168" s="7"/>
      <c r="C168" s="7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5"/>
      <c r="P168" s="5"/>
      <c r="Q168" s="4"/>
    </row>
    <row r="169" spans="1:17" ht="15.75" x14ac:dyDescent="0.3">
      <c r="A169" s="7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5"/>
      <c r="P169" s="5"/>
      <c r="Q169" s="4"/>
    </row>
    <row r="170" spans="1:17" ht="15.75" x14ac:dyDescent="0.3">
      <c r="A170" s="7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7"/>
      <c r="O170" s="8"/>
      <c r="P170" s="8"/>
      <c r="Q170" s="4"/>
    </row>
    <row r="171" spans="1:17" ht="15.75" x14ac:dyDescent="0.3">
      <c r="A171" s="7"/>
      <c r="B171" s="7"/>
      <c r="C171" s="7"/>
      <c r="D171" s="6"/>
      <c r="E171" s="6"/>
      <c r="F171" s="6"/>
      <c r="G171" s="6"/>
      <c r="H171" s="6"/>
      <c r="I171" s="6"/>
      <c r="J171" s="6"/>
      <c r="K171" s="6"/>
      <c r="L171" s="7"/>
      <c r="M171" s="7"/>
      <c r="N171" s="6"/>
      <c r="O171" s="5"/>
      <c r="P171" s="5"/>
      <c r="Q171" s="4"/>
    </row>
    <row r="172" spans="1:17" ht="15.75" x14ac:dyDescent="0.3">
      <c r="A172" s="7"/>
      <c r="B172" s="7"/>
      <c r="C172" s="7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5"/>
      <c r="P172" s="5"/>
    </row>
    <row r="173" spans="1:17" ht="15.75" x14ac:dyDescent="0.3">
      <c r="A173" s="7"/>
      <c r="B173" s="7"/>
      <c r="C173" s="7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5"/>
      <c r="P173" s="5"/>
      <c r="Q173" s="4"/>
    </row>
    <row r="174" spans="1:17" ht="15.75" x14ac:dyDescent="0.3">
      <c r="A174" s="7"/>
      <c r="B174" s="7"/>
      <c r="C174" s="7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5"/>
      <c r="P174" s="5"/>
      <c r="Q174" s="4"/>
    </row>
    <row r="175" spans="1:17" ht="15.75" x14ac:dyDescent="0.3">
      <c r="A175" s="7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5"/>
      <c r="P175" s="5"/>
      <c r="Q175" s="4"/>
    </row>
    <row r="176" spans="1:17" ht="15.75" x14ac:dyDescent="0.3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7"/>
      <c r="O176" s="8"/>
      <c r="P176" s="8"/>
      <c r="Q176" s="4"/>
    </row>
    <row r="177" spans="1:17" ht="15.75" x14ac:dyDescent="0.3">
      <c r="A177" s="6"/>
      <c r="B177" s="7"/>
      <c r="C177" s="7"/>
      <c r="D177" s="6"/>
      <c r="E177" s="6"/>
      <c r="F177" s="6"/>
      <c r="G177" s="6"/>
      <c r="H177" s="6"/>
      <c r="I177" s="6"/>
      <c r="J177" s="6"/>
      <c r="K177" s="6"/>
      <c r="L177" s="7"/>
      <c r="M177" s="7"/>
      <c r="N177" s="6"/>
      <c r="O177" s="5"/>
      <c r="P177" s="5"/>
      <c r="Q177" s="4"/>
    </row>
    <row r="178" spans="1:17" ht="15.75" x14ac:dyDescent="0.3">
      <c r="A178" s="7"/>
      <c r="B178" s="7"/>
      <c r="C178" s="7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5"/>
      <c r="P178" s="5"/>
    </row>
    <row r="179" spans="1:17" ht="15.75" x14ac:dyDescent="0.3">
      <c r="A179" s="7"/>
      <c r="B179" s="7"/>
      <c r="C179" s="7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5"/>
      <c r="P179" s="5"/>
      <c r="Q179" s="4"/>
    </row>
    <row r="180" spans="1:17" ht="15.75" x14ac:dyDescent="0.3">
      <c r="A180" s="7"/>
      <c r="B180" s="7"/>
      <c r="C180" s="7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5"/>
      <c r="P180" s="5"/>
      <c r="Q180" s="4"/>
    </row>
    <row r="181" spans="1:17" ht="15.75" x14ac:dyDescent="0.3">
      <c r="A181" s="7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5"/>
      <c r="P181" s="5"/>
      <c r="Q181" s="4"/>
    </row>
    <row r="182" spans="1:17" ht="15.75" x14ac:dyDescent="0.3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7"/>
      <c r="O182" s="8"/>
      <c r="P182" s="8"/>
      <c r="Q182" s="4"/>
    </row>
    <row r="183" spans="1:17" ht="15.75" x14ac:dyDescent="0.3">
      <c r="A183" s="6"/>
      <c r="B183" s="7"/>
      <c r="C183" s="7"/>
      <c r="D183" s="6"/>
      <c r="E183" s="6"/>
      <c r="F183" s="6"/>
      <c r="G183" s="6"/>
      <c r="H183" s="6"/>
      <c r="I183" s="6"/>
      <c r="J183" s="6"/>
      <c r="K183" s="6"/>
      <c r="L183" s="7"/>
      <c r="M183" s="7"/>
      <c r="N183" s="6"/>
      <c r="O183" s="5"/>
      <c r="P183" s="5"/>
      <c r="Q183" s="4"/>
    </row>
    <row r="184" spans="1:17" ht="15.75" x14ac:dyDescent="0.3">
      <c r="A184" s="7"/>
      <c r="B184" s="7"/>
      <c r="C184" s="7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5"/>
      <c r="P184" s="5"/>
    </row>
    <row r="185" spans="1:17" ht="15.75" x14ac:dyDescent="0.3">
      <c r="A185" s="7"/>
      <c r="B185" s="7"/>
      <c r="C185" s="7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5"/>
      <c r="P185" s="5"/>
      <c r="Q185" s="4"/>
    </row>
    <row r="186" spans="1:17" x14ac:dyDescent="0.2"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4"/>
      <c r="P186" s="4"/>
      <c r="Q186" s="4"/>
    </row>
    <row r="187" spans="1:17" x14ac:dyDescent="0.2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4"/>
      <c r="P187" s="4"/>
      <c r="Q187" s="4"/>
    </row>
    <row r="188" spans="1:17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Q188" s="4"/>
    </row>
    <row r="189" spans="1:17" x14ac:dyDescent="0.2">
      <c r="A189" s="3"/>
      <c r="D189" s="3"/>
      <c r="E189" s="3"/>
      <c r="F189" s="3"/>
      <c r="G189" s="3"/>
      <c r="H189" s="3"/>
      <c r="I189" s="3"/>
      <c r="J189" s="3"/>
      <c r="K189" s="3"/>
      <c r="N189" s="3"/>
      <c r="O189" s="4"/>
      <c r="P189" s="4"/>
      <c r="Q189" s="4"/>
    </row>
    <row r="190" spans="1:17" x14ac:dyDescent="0.2"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4"/>
      <c r="P190" s="4"/>
    </row>
    <row r="191" spans="1:17" x14ac:dyDescent="0.2"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4"/>
      <c r="P191" s="4"/>
      <c r="Q191" s="4"/>
    </row>
    <row r="192" spans="1:17" x14ac:dyDescent="0.2"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4"/>
      <c r="P192" s="4"/>
      <c r="Q192" s="4"/>
    </row>
    <row r="193" spans="1:17" x14ac:dyDescent="0.2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4"/>
      <c r="P193" s="4"/>
      <c r="Q193" s="4"/>
    </row>
    <row r="194" spans="1:17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Q194" s="4"/>
    </row>
    <row r="195" spans="1:17" x14ac:dyDescent="0.2">
      <c r="A195" s="3"/>
      <c r="D195" s="3"/>
      <c r="E195" s="3"/>
      <c r="F195" s="3"/>
      <c r="G195" s="3"/>
      <c r="H195" s="3"/>
      <c r="I195" s="3"/>
      <c r="J195" s="3"/>
      <c r="K195" s="3"/>
      <c r="Q195" s="4"/>
    </row>
    <row r="198" spans="1:17" x14ac:dyDescent="0.2">
      <c r="B198" s="3"/>
      <c r="C198" s="3"/>
      <c r="F198" s="3"/>
      <c r="G198" s="3"/>
      <c r="H198" s="3"/>
      <c r="I198" s="3"/>
      <c r="J198" s="3"/>
      <c r="K198" s="3"/>
    </row>
    <row r="199" spans="1:17" x14ac:dyDescent="0.2">
      <c r="B199" s="3"/>
      <c r="C199" s="3"/>
      <c r="F199" s="3"/>
      <c r="G199" s="3"/>
      <c r="H199" s="3"/>
      <c r="I199" s="3"/>
      <c r="J199" s="3"/>
      <c r="K199" s="3"/>
    </row>
  </sheetData>
  <mergeCells count="9">
    <mergeCell ref="O6:O7"/>
    <mergeCell ref="D6:E7"/>
    <mergeCell ref="N6:N7"/>
    <mergeCell ref="A6:A7"/>
    <mergeCell ref="B6:C7"/>
    <mergeCell ref="F6:G7"/>
    <mergeCell ref="H6:I7"/>
    <mergeCell ref="J6:K7"/>
    <mergeCell ref="L6:M7"/>
  </mergeCells>
  <printOptions horizontalCentered="1" gridLinesSet="0"/>
  <pageMargins left="0.39370078740157483" right="0.39370078740157483" top="0.98425196850393704" bottom="0.39370078740157483" header="0.19685039370078741" footer="0.39370078740157483"/>
  <pageSetup paperSize="9" firstPageNumber="2" fitToHeight="0" orientation="landscape" useFirstPageNumber="1" r:id="rId1"/>
  <headerFooter alignWithMargins="0">
    <oddFooter xml:space="preserve">&amp;L&amp;6Source: PHILIPPINE STATISTICS AUTHORITY 
&amp;C&amp;9 2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GROSSREV</vt:lpstr>
      <vt:lpstr>GROSSREV!Print_Area</vt:lpstr>
      <vt:lpstr>GROSSREV!Print_Titles</vt:lpstr>
      <vt:lpstr>GROSSREV!Print_Titles_MI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Haidee</dc:creator>
  <cp:lastModifiedBy>Haidee</cp:lastModifiedBy>
  <dcterms:created xsi:type="dcterms:W3CDTF">2017-07-20T01:42:25Z</dcterms:created>
  <dcterms:modified xsi:type="dcterms:W3CDTF">2017-07-20T01:42:52Z</dcterms:modified>
</cp:coreProperties>
</file>