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E:\Office Files\SDSD\StatDev\StatDev 2022\00 WORKING FILES\PDF\"/>
    </mc:Choice>
  </mc:AlternateContent>
  <xr:revisionPtr revIDLastSave="0" documentId="13_ncr:1_{0879EF14-A699-41EE-8B75-9156887F689D}" xr6:coauthVersionLast="47" xr6:coauthVersionMax="47" xr10:uidLastSave="{00000000-0000-0000-0000-000000000000}"/>
  <bookViews>
    <workbookView xWindow="-110" yWindow="-110" windowWidth="19420" windowHeight="10420" tabRatio="864" firstSheet="10" activeTab="16" xr2:uid="{00000000-000D-0000-FFFF-FFFF00000000}"/>
  </bookViews>
  <sheets>
    <sheet name="icons" sheetId="1" state="hidden" r:id="rId1"/>
    <sheet name="CI &amp; HT" sheetId="57" r:id="rId2"/>
    <sheet name="5-Governance" sheetId="27" r:id="rId3"/>
    <sheet name="6-Justice" sheetId="28" r:id="rId4"/>
    <sheet name="7-Culture &amp; Values" sheetId="29" r:id="rId5"/>
    <sheet name="8-Agriculture" sheetId="30" r:id="rId6"/>
    <sheet name="9-Industry &amp; Services" sheetId="32" r:id="rId7"/>
    <sheet name="10-Human Capital Development" sheetId="33" r:id="rId8"/>
    <sheet name="11-Social Protection" sheetId="48" r:id="rId9"/>
    <sheet name="12-Shelter and Housing" sheetId="49" r:id="rId10"/>
    <sheet name="13-Demographic Dividend" sheetId="50" r:id="rId11"/>
    <sheet name="14-Science &amp; Technology" sheetId="45" r:id="rId12"/>
    <sheet name="15-Macroeconomy" sheetId="46" r:id="rId13"/>
    <sheet name="16-Competitiveness" sheetId="47" r:id="rId14"/>
    <sheet name="19-Infrastructure" sheetId="43" r:id="rId15"/>
    <sheet name="20-Environment" sheetId="44" r:id="rId16"/>
    <sheet name="21-OFW" sheetId="58" r:id="rId17"/>
    <sheet name="Tab 3. Excluded Indicators '14" sheetId="24" state="hidden" r:id="rId18"/>
    <sheet name="Sheet1" sheetId="51" state="hidden" r:id="rId19"/>
    <sheet name="Sheet2" sheetId="55" state="hidden" r:id="rId20"/>
    <sheet name="Sheet3" sheetId="56" state="hidden" r:id="rId21"/>
    <sheet name="Sheet4" sheetId="59" state="hidden" r:id="rId22"/>
  </sheets>
  <externalReferences>
    <externalReference r:id="rId23"/>
    <externalReference r:id="rId24"/>
  </externalReferences>
  <definedNames>
    <definedName name="_13" localSheetId="7">#REF!</definedName>
    <definedName name="_13" localSheetId="8">#REF!</definedName>
    <definedName name="_13" localSheetId="9">#REF!</definedName>
    <definedName name="_13" localSheetId="10">#REF!</definedName>
    <definedName name="_13" localSheetId="11">#REF!</definedName>
    <definedName name="_13" localSheetId="12">#REF!</definedName>
    <definedName name="_13" localSheetId="13">#REF!</definedName>
    <definedName name="_13" localSheetId="14">#REF!</definedName>
    <definedName name="_13" localSheetId="15">#REF!</definedName>
    <definedName name="_13" localSheetId="16">#REF!</definedName>
    <definedName name="_13" localSheetId="2">#REF!</definedName>
    <definedName name="_13" localSheetId="3">#REF!</definedName>
    <definedName name="_13" localSheetId="4">#REF!</definedName>
    <definedName name="_13" localSheetId="5">#REF!</definedName>
    <definedName name="_13" localSheetId="6">#REF!</definedName>
    <definedName name="_13" localSheetId="1">#REF!</definedName>
    <definedName name="_13">#REF!</definedName>
    <definedName name="_xlnm._FilterDatabase" localSheetId="7" hidden="1">'10-Human Capital Development'!$V$1:$V$243</definedName>
    <definedName name="_xlnm._FilterDatabase" localSheetId="8" hidden="1">'11-Social Protection'!#REF!</definedName>
    <definedName name="_xlnm._FilterDatabase" localSheetId="9" hidden="1">'12-Shelter and Housing'!#REF!</definedName>
    <definedName name="_xlnm._FilterDatabase" localSheetId="10" hidden="1">'13-Demographic Dividend'!#REF!</definedName>
    <definedName name="_xlnm._FilterDatabase" localSheetId="11" hidden="1">'14-Science &amp; Technology'!#REF!</definedName>
    <definedName name="_xlnm._FilterDatabase" localSheetId="12" hidden="1">'15-Macroeconomy'!#REF!</definedName>
    <definedName name="_xlnm._FilterDatabase" localSheetId="13" hidden="1">'16-Competitiveness'!#REF!</definedName>
    <definedName name="_xlnm._FilterDatabase" localSheetId="14" hidden="1">'19-Infrastructure'!#REF!</definedName>
    <definedName name="_xlnm._FilterDatabase" localSheetId="15" hidden="1">'20-Environment'!#REF!</definedName>
    <definedName name="_xlnm._FilterDatabase" localSheetId="16" hidden="1">'21-OFW'!#REF!</definedName>
    <definedName name="_xlnm._FilterDatabase" localSheetId="2" hidden="1">'5-Governance'!#REF!</definedName>
    <definedName name="_xlnm._FilterDatabase" localSheetId="3" hidden="1">'6-Justice'!#REF!</definedName>
    <definedName name="_xlnm._FilterDatabase" localSheetId="4" hidden="1">'7-Culture &amp; Values'!#REF!</definedName>
    <definedName name="_xlnm._FilterDatabase" localSheetId="5" hidden="1">'8-Agriculture'!#REF!</definedName>
    <definedName name="_xlnm._FilterDatabase" localSheetId="6" hidden="1">'9-Industry &amp; Services'!#REF!</definedName>
    <definedName name="_xlnm._FilterDatabase" localSheetId="1" hidden="1">'CI &amp; HT'!#REF!</definedName>
    <definedName name="_xlnm._FilterDatabase" localSheetId="18" hidden="1">Sheet1!$M$21:$R$34</definedName>
    <definedName name="_xlnm._FilterDatabase" localSheetId="20" hidden="1">Sheet3!$AN$30:$AN$126</definedName>
    <definedName name="_xlnm._FilterDatabase" localSheetId="21" hidden="1">Sheet4!$A$1:$AL$1</definedName>
    <definedName name="_LD" localSheetId="7">#REF!</definedName>
    <definedName name="_LD" localSheetId="8">#REF!</definedName>
    <definedName name="_LD" localSheetId="9">#REF!</definedName>
    <definedName name="_LD" localSheetId="10">#REF!</definedName>
    <definedName name="_LD" localSheetId="11">#REF!</definedName>
    <definedName name="_LD" localSheetId="12">#REF!</definedName>
    <definedName name="_LD" localSheetId="13">#REF!</definedName>
    <definedName name="_LD" localSheetId="14">#REF!</definedName>
    <definedName name="_LD" localSheetId="15">#REF!</definedName>
    <definedName name="_LD" localSheetId="16">#REF!</definedName>
    <definedName name="_LD" localSheetId="2">#REF!</definedName>
    <definedName name="_LD" localSheetId="3">#REF!</definedName>
    <definedName name="_LD" localSheetId="4">#REF!</definedName>
    <definedName name="_LD" localSheetId="5">#REF!</definedName>
    <definedName name="_LD" localSheetId="6">#REF!</definedName>
    <definedName name="_LD" localSheetId="1">#REF!</definedName>
    <definedName name="_LD">#REF!</definedName>
    <definedName name="aa" localSheetId="7">[1]GDP_current!#REF!</definedName>
    <definedName name="aa" localSheetId="8">[1]GDP_current!#REF!</definedName>
    <definedName name="aa" localSheetId="9">[1]GDP_current!#REF!</definedName>
    <definedName name="aa" localSheetId="10">[1]GDP_current!#REF!</definedName>
    <definedName name="aa" localSheetId="11">[1]GDP_current!#REF!</definedName>
    <definedName name="aa" localSheetId="12">[1]GDP_current!#REF!</definedName>
    <definedName name="aa" localSheetId="13">[1]GDP_current!#REF!</definedName>
    <definedName name="aa" localSheetId="14">[1]GDP_current!#REF!</definedName>
    <definedName name="aa" localSheetId="15">[1]GDP_current!#REF!</definedName>
    <definedName name="aa" localSheetId="16">[1]GDP_current!#REF!</definedName>
    <definedName name="aa" localSheetId="2">[1]GDP_current!#REF!</definedName>
    <definedName name="aa" localSheetId="3">[1]GDP_current!#REF!</definedName>
    <definedName name="aa" localSheetId="4">[1]GDP_current!#REF!</definedName>
    <definedName name="aa" localSheetId="5">[1]GDP_current!#REF!</definedName>
    <definedName name="aa" localSheetId="6">[1]GDP_current!#REF!</definedName>
    <definedName name="aa" localSheetId="1">[1]GDP_current!#REF!</definedName>
    <definedName name="aa">[1]GDP_current!#REF!</definedName>
    <definedName name="aefreg" localSheetId="7">[1]GDP_current!#REF!</definedName>
    <definedName name="aefreg" localSheetId="8">[1]GDP_current!#REF!</definedName>
    <definedName name="aefreg" localSheetId="9">[1]GDP_current!#REF!</definedName>
    <definedName name="aefreg" localSheetId="10">[1]GDP_current!#REF!</definedName>
    <definedName name="aefreg" localSheetId="11">[1]GDP_current!#REF!</definedName>
    <definedName name="aefreg" localSheetId="12">[1]GDP_current!#REF!</definedName>
    <definedName name="aefreg" localSheetId="13">[1]GDP_current!#REF!</definedName>
    <definedName name="aefreg" localSheetId="14">[1]GDP_current!#REF!</definedName>
    <definedName name="aefreg" localSheetId="15">[1]GDP_current!#REF!</definedName>
    <definedName name="aefreg" localSheetId="16">[1]GDP_current!#REF!</definedName>
    <definedName name="aefreg" localSheetId="2">[1]GDP_current!#REF!</definedName>
    <definedName name="aefreg" localSheetId="3">[1]GDP_current!#REF!</definedName>
    <definedName name="aefreg" localSheetId="4">[1]GDP_current!#REF!</definedName>
    <definedName name="aefreg" localSheetId="5">[1]GDP_current!#REF!</definedName>
    <definedName name="aefreg" localSheetId="6">[1]GDP_current!#REF!</definedName>
    <definedName name="aefreg" localSheetId="1">[1]GDP_current!#REF!</definedName>
    <definedName name="aefreg">[1]GDP_current!#REF!</definedName>
    <definedName name="AFF_Con_Lev_Qrt" localSheetId="7">#REF!</definedName>
    <definedName name="AFF_Con_Lev_Qrt" localSheetId="8">#REF!</definedName>
    <definedName name="AFF_Con_Lev_Qrt" localSheetId="9">#REF!</definedName>
    <definedName name="AFF_Con_Lev_Qrt" localSheetId="10">#REF!</definedName>
    <definedName name="AFF_Con_Lev_Qrt" localSheetId="11">#REF!</definedName>
    <definedName name="AFF_Con_Lev_Qrt" localSheetId="12">#REF!</definedName>
    <definedName name="AFF_Con_Lev_Qrt" localSheetId="13">#REF!</definedName>
    <definedName name="AFF_Con_Lev_Qrt" localSheetId="14">#REF!</definedName>
    <definedName name="AFF_Con_Lev_Qrt" localSheetId="15">#REF!</definedName>
    <definedName name="AFF_Con_Lev_Qrt" localSheetId="16">#REF!</definedName>
    <definedName name="AFF_Con_Lev_Qrt" localSheetId="2">#REF!</definedName>
    <definedName name="AFF_Con_Lev_Qrt" localSheetId="3">#REF!</definedName>
    <definedName name="AFF_Con_Lev_Qrt" localSheetId="4">#REF!</definedName>
    <definedName name="AFF_Con_Lev_Qrt" localSheetId="5">#REF!</definedName>
    <definedName name="AFF_Con_Lev_Qrt" localSheetId="6">#REF!</definedName>
    <definedName name="AFF_Con_Lev_Qrt" localSheetId="1">#REF!</definedName>
    <definedName name="AFF_Con_Lev_Qrt">#REF!</definedName>
    <definedName name="AFF_Cur_Lev_Qrt" localSheetId="7">#REF!</definedName>
    <definedName name="AFF_Cur_Lev_Qrt" localSheetId="8">#REF!</definedName>
    <definedName name="AFF_Cur_Lev_Qrt" localSheetId="9">#REF!</definedName>
    <definedName name="AFF_Cur_Lev_Qrt" localSheetId="10">#REF!</definedName>
    <definedName name="AFF_Cur_Lev_Qrt" localSheetId="11">#REF!</definedName>
    <definedName name="AFF_Cur_Lev_Qrt" localSheetId="12">#REF!</definedName>
    <definedName name="AFF_Cur_Lev_Qrt" localSheetId="13">#REF!</definedName>
    <definedName name="AFF_Cur_Lev_Qrt" localSheetId="14">#REF!</definedName>
    <definedName name="AFF_Cur_Lev_Qrt" localSheetId="15">#REF!</definedName>
    <definedName name="AFF_Cur_Lev_Qrt" localSheetId="16">#REF!</definedName>
    <definedName name="AFF_Cur_Lev_Qrt" localSheetId="2">#REF!</definedName>
    <definedName name="AFF_Cur_Lev_Qrt" localSheetId="3">#REF!</definedName>
    <definedName name="AFF_Cur_Lev_Qrt" localSheetId="4">#REF!</definedName>
    <definedName name="AFF_Cur_Lev_Qrt" localSheetId="5">#REF!</definedName>
    <definedName name="AFF_Cur_Lev_Qrt" localSheetId="6">#REF!</definedName>
    <definedName name="AFF_Cur_Lev_Qrt" localSheetId="1">#REF!</definedName>
    <definedName name="AFF_Cur_Lev_Qrt">#REF!</definedName>
    <definedName name="AFF_Grw_Anl" localSheetId="7">#REF!</definedName>
    <definedName name="AFF_Grw_Anl" localSheetId="8">#REF!</definedName>
    <definedName name="AFF_Grw_Anl" localSheetId="9">#REF!</definedName>
    <definedName name="AFF_Grw_Anl" localSheetId="10">#REF!</definedName>
    <definedName name="AFF_Grw_Anl" localSheetId="11">#REF!</definedName>
    <definedName name="AFF_Grw_Anl" localSheetId="12">#REF!</definedName>
    <definedName name="AFF_Grw_Anl" localSheetId="13">#REF!</definedName>
    <definedName name="AFF_Grw_Anl" localSheetId="14">#REF!</definedName>
    <definedName name="AFF_Grw_Anl" localSheetId="15">#REF!</definedName>
    <definedName name="AFF_Grw_Anl" localSheetId="16">#REF!</definedName>
    <definedName name="AFF_Grw_Anl" localSheetId="2">#REF!</definedName>
    <definedName name="AFF_Grw_Anl" localSheetId="3">#REF!</definedName>
    <definedName name="AFF_Grw_Anl" localSheetId="4">#REF!</definedName>
    <definedName name="AFF_Grw_Anl" localSheetId="5">#REF!</definedName>
    <definedName name="AFF_Grw_Anl" localSheetId="6">#REF!</definedName>
    <definedName name="AFF_Grw_Anl" localSheetId="1">#REF!</definedName>
    <definedName name="AFF_Grw_Anl">#REF!</definedName>
    <definedName name="AFF_Grw_Con_Qrt" localSheetId="7">#REF!</definedName>
    <definedName name="AFF_Grw_Con_Qrt" localSheetId="8">#REF!</definedName>
    <definedName name="AFF_Grw_Con_Qrt" localSheetId="9">#REF!</definedName>
    <definedName name="AFF_Grw_Con_Qrt" localSheetId="10">#REF!</definedName>
    <definedName name="AFF_Grw_Con_Qrt" localSheetId="11">#REF!</definedName>
    <definedName name="AFF_Grw_Con_Qrt" localSheetId="12">#REF!</definedName>
    <definedName name="AFF_Grw_Con_Qrt" localSheetId="13">#REF!</definedName>
    <definedName name="AFF_Grw_Con_Qrt" localSheetId="14">#REF!</definedName>
    <definedName name="AFF_Grw_Con_Qrt" localSheetId="15">#REF!</definedName>
    <definedName name="AFF_Grw_Con_Qrt" localSheetId="16">#REF!</definedName>
    <definedName name="AFF_Grw_Con_Qrt" localSheetId="2">#REF!</definedName>
    <definedName name="AFF_Grw_Con_Qrt" localSheetId="3">#REF!</definedName>
    <definedName name="AFF_Grw_Con_Qrt" localSheetId="4">#REF!</definedName>
    <definedName name="AFF_Grw_Con_Qrt" localSheetId="5">#REF!</definedName>
    <definedName name="AFF_Grw_Con_Qrt" localSheetId="6">#REF!</definedName>
    <definedName name="AFF_Grw_Con_Qrt" localSheetId="1">#REF!</definedName>
    <definedName name="AFF_Grw_Con_Qrt">#REF!</definedName>
    <definedName name="AFF_Grw_Cur_Qrt" localSheetId="7">#REF!</definedName>
    <definedName name="AFF_Grw_Cur_Qrt" localSheetId="8">#REF!</definedName>
    <definedName name="AFF_Grw_Cur_Qrt" localSheetId="9">#REF!</definedName>
    <definedName name="AFF_Grw_Cur_Qrt" localSheetId="10">#REF!</definedName>
    <definedName name="AFF_Grw_Cur_Qrt" localSheetId="11">#REF!</definedName>
    <definedName name="AFF_Grw_Cur_Qrt" localSheetId="12">#REF!</definedName>
    <definedName name="AFF_Grw_Cur_Qrt" localSheetId="13">#REF!</definedName>
    <definedName name="AFF_Grw_Cur_Qrt" localSheetId="14">#REF!</definedName>
    <definedName name="AFF_Grw_Cur_Qrt" localSheetId="15">#REF!</definedName>
    <definedName name="AFF_Grw_Cur_Qrt" localSheetId="16">#REF!</definedName>
    <definedName name="AFF_Grw_Cur_Qrt" localSheetId="2">#REF!</definedName>
    <definedName name="AFF_Grw_Cur_Qrt" localSheetId="3">#REF!</definedName>
    <definedName name="AFF_Grw_Cur_Qrt" localSheetId="4">#REF!</definedName>
    <definedName name="AFF_Grw_Cur_Qrt" localSheetId="5">#REF!</definedName>
    <definedName name="AFF_Grw_Cur_Qrt" localSheetId="6">#REF!</definedName>
    <definedName name="AFF_Grw_Cur_Qrt" localSheetId="1">#REF!</definedName>
    <definedName name="AFF_Grw_Cur_Qrt">#REF!</definedName>
    <definedName name="AFF_Inf_Qrt" localSheetId="7">#REF!</definedName>
    <definedName name="AFF_Inf_Qrt" localSheetId="8">#REF!</definedName>
    <definedName name="AFF_Inf_Qrt" localSheetId="9">#REF!</definedName>
    <definedName name="AFF_Inf_Qrt" localSheetId="10">#REF!</definedName>
    <definedName name="AFF_Inf_Qrt" localSheetId="11">#REF!</definedName>
    <definedName name="AFF_Inf_Qrt" localSheetId="12">#REF!</definedName>
    <definedName name="AFF_Inf_Qrt" localSheetId="13">#REF!</definedName>
    <definedName name="AFF_Inf_Qrt" localSheetId="14">#REF!</definedName>
    <definedName name="AFF_Inf_Qrt" localSheetId="15">#REF!</definedName>
    <definedName name="AFF_Inf_Qrt" localSheetId="16">#REF!</definedName>
    <definedName name="AFF_Inf_Qrt" localSheetId="2">#REF!</definedName>
    <definedName name="AFF_Inf_Qrt" localSheetId="3">#REF!</definedName>
    <definedName name="AFF_Inf_Qrt" localSheetId="4">#REF!</definedName>
    <definedName name="AFF_Inf_Qrt" localSheetId="5">#REF!</definedName>
    <definedName name="AFF_Inf_Qrt" localSheetId="6">#REF!</definedName>
    <definedName name="AFF_Inf_Qrt" localSheetId="1">#REF!</definedName>
    <definedName name="AFF_Inf_Qrt">#REF!</definedName>
    <definedName name="AFF_IPIN" localSheetId="7">[1]GVA_AFF!#REF!</definedName>
    <definedName name="AFF_IPIN" localSheetId="8">[1]GVA_AFF!#REF!</definedName>
    <definedName name="AFF_IPIN" localSheetId="9">[1]GVA_AFF!#REF!</definedName>
    <definedName name="AFF_IPIN" localSheetId="10">[1]GVA_AFF!#REF!</definedName>
    <definedName name="AFF_IPIN" localSheetId="11">[1]GVA_AFF!#REF!</definedName>
    <definedName name="AFF_IPIN" localSheetId="12">[1]GVA_AFF!#REF!</definedName>
    <definedName name="AFF_IPIN" localSheetId="13">[1]GVA_AFF!#REF!</definedName>
    <definedName name="AFF_IPIN" localSheetId="14">[1]GVA_AFF!#REF!</definedName>
    <definedName name="AFF_IPIN" localSheetId="15">[1]GVA_AFF!#REF!</definedName>
    <definedName name="AFF_IPIN" localSheetId="16">[1]GVA_AFF!#REF!</definedName>
    <definedName name="AFF_IPIN" localSheetId="2">[1]GVA_AFF!#REF!</definedName>
    <definedName name="AFF_IPIN" localSheetId="3">[1]GVA_AFF!#REF!</definedName>
    <definedName name="AFF_IPIN" localSheetId="4">[1]GVA_AFF!#REF!</definedName>
    <definedName name="AFF_IPIN" localSheetId="5">[1]GVA_AFF!#REF!</definedName>
    <definedName name="AFF_IPIN" localSheetId="6">[1]GVA_AFF!#REF!</definedName>
    <definedName name="AFF_IPIN" localSheetId="1">[1]GVA_AFF!#REF!</definedName>
    <definedName name="AFF_IPIN">[1]GVA_AFF!#REF!</definedName>
    <definedName name="AFF_IPIN_Anl" localSheetId="7">#REF!</definedName>
    <definedName name="AFF_IPIN_Anl" localSheetId="8">#REF!</definedName>
    <definedName name="AFF_IPIN_Anl" localSheetId="9">#REF!</definedName>
    <definedName name="AFF_IPIN_Anl" localSheetId="10">#REF!</definedName>
    <definedName name="AFF_IPIN_Anl" localSheetId="11">#REF!</definedName>
    <definedName name="AFF_IPIN_Anl" localSheetId="12">#REF!</definedName>
    <definedName name="AFF_IPIN_Anl" localSheetId="13">#REF!</definedName>
    <definedName name="AFF_IPIN_Anl" localSheetId="14">#REF!</definedName>
    <definedName name="AFF_IPIN_Anl" localSheetId="15">#REF!</definedName>
    <definedName name="AFF_IPIN_Anl" localSheetId="16">#REF!</definedName>
    <definedName name="AFF_IPIN_Anl" localSheetId="2">#REF!</definedName>
    <definedName name="AFF_IPIN_Anl" localSheetId="3">#REF!</definedName>
    <definedName name="AFF_IPIN_Anl" localSheetId="4">#REF!</definedName>
    <definedName name="AFF_IPIN_Anl" localSheetId="5">#REF!</definedName>
    <definedName name="AFF_IPIN_Anl" localSheetId="6">#REF!</definedName>
    <definedName name="AFF_IPIN_Anl" localSheetId="1">#REF!</definedName>
    <definedName name="AFF_IPIN_Anl">#REF!</definedName>
    <definedName name="AFF_IPIN_Qrt" localSheetId="7">#REF!</definedName>
    <definedName name="AFF_IPIN_Qrt" localSheetId="8">#REF!</definedName>
    <definedName name="AFF_IPIN_Qrt" localSheetId="9">#REF!</definedName>
    <definedName name="AFF_IPIN_Qrt" localSheetId="10">#REF!</definedName>
    <definedName name="AFF_IPIN_Qrt" localSheetId="11">#REF!</definedName>
    <definedName name="AFF_IPIN_Qrt" localSheetId="12">#REF!</definedName>
    <definedName name="AFF_IPIN_Qrt" localSheetId="13">#REF!</definedName>
    <definedName name="AFF_IPIN_Qrt" localSheetId="14">#REF!</definedName>
    <definedName name="AFF_IPIN_Qrt" localSheetId="15">#REF!</definedName>
    <definedName name="AFF_IPIN_Qrt" localSheetId="16">#REF!</definedName>
    <definedName name="AFF_IPIN_Qrt" localSheetId="2">#REF!</definedName>
    <definedName name="AFF_IPIN_Qrt" localSheetId="3">#REF!</definedName>
    <definedName name="AFF_IPIN_Qrt" localSheetId="4">#REF!</definedName>
    <definedName name="AFF_IPIN_Qrt" localSheetId="5">#REF!</definedName>
    <definedName name="AFF_IPIN_Qrt" localSheetId="6">#REF!</definedName>
    <definedName name="AFF_IPIN_Qrt" localSheetId="1">#REF!</definedName>
    <definedName name="AFF_IPIN_Qrt">#REF!</definedName>
    <definedName name="AFF_Lev_Anl" localSheetId="7">#REF!</definedName>
    <definedName name="AFF_Lev_Anl" localSheetId="8">#REF!</definedName>
    <definedName name="AFF_Lev_Anl" localSheetId="9">#REF!</definedName>
    <definedName name="AFF_Lev_Anl" localSheetId="10">#REF!</definedName>
    <definedName name="AFF_Lev_Anl" localSheetId="11">#REF!</definedName>
    <definedName name="AFF_Lev_Anl" localSheetId="12">#REF!</definedName>
    <definedName name="AFF_Lev_Anl" localSheetId="13">#REF!</definedName>
    <definedName name="AFF_Lev_Anl" localSheetId="14">#REF!</definedName>
    <definedName name="AFF_Lev_Anl" localSheetId="15">#REF!</definedName>
    <definedName name="AFF_Lev_Anl" localSheetId="16">#REF!</definedName>
    <definedName name="AFF_Lev_Anl" localSheetId="2">#REF!</definedName>
    <definedName name="AFF_Lev_Anl" localSheetId="3">#REF!</definedName>
    <definedName name="AFF_Lev_Anl" localSheetId="4">#REF!</definedName>
    <definedName name="AFF_Lev_Anl" localSheetId="5">#REF!</definedName>
    <definedName name="AFF_Lev_Anl" localSheetId="6">#REF!</definedName>
    <definedName name="AFF_Lev_Anl" localSheetId="1">#REF!</definedName>
    <definedName name="AFF_Lev_Anl">#REF!</definedName>
    <definedName name="as" localSheetId="7">[1]GDP_current!#REF!</definedName>
    <definedName name="as" localSheetId="8">[1]GDP_current!#REF!</definedName>
    <definedName name="as" localSheetId="9">[1]GDP_current!#REF!</definedName>
    <definedName name="as" localSheetId="10">[1]GDP_current!#REF!</definedName>
    <definedName name="as" localSheetId="11">[1]GDP_current!#REF!</definedName>
    <definedName name="as" localSheetId="12">[1]GDP_current!#REF!</definedName>
    <definedName name="as" localSheetId="13">[1]GDP_current!#REF!</definedName>
    <definedName name="as" localSheetId="14">[1]GDP_current!#REF!</definedName>
    <definedName name="as" localSheetId="15">[1]GDP_current!#REF!</definedName>
    <definedName name="as" localSheetId="16">[1]GDP_current!#REF!</definedName>
    <definedName name="as" localSheetId="2">[1]GDP_current!#REF!</definedName>
    <definedName name="as" localSheetId="3">[1]GDP_current!#REF!</definedName>
    <definedName name="as" localSheetId="4">[1]GDP_current!#REF!</definedName>
    <definedName name="as" localSheetId="5">[1]GDP_current!#REF!</definedName>
    <definedName name="as" localSheetId="6">[1]GDP_current!#REF!</definedName>
    <definedName name="as" localSheetId="1">[1]GDP_current!#REF!</definedName>
    <definedName name="as">[1]GDP_current!#REF!</definedName>
    <definedName name="BD" localSheetId="7">#REF!</definedName>
    <definedName name="BD" localSheetId="8">#REF!</definedName>
    <definedName name="BD" localSheetId="9">#REF!</definedName>
    <definedName name="BD" localSheetId="10">#REF!</definedName>
    <definedName name="BD" localSheetId="11">#REF!</definedName>
    <definedName name="BD" localSheetId="12">#REF!</definedName>
    <definedName name="BD" localSheetId="13">#REF!</definedName>
    <definedName name="BD" localSheetId="14">#REF!</definedName>
    <definedName name="BD" localSheetId="15">#REF!</definedName>
    <definedName name="BD" localSheetId="16">#REF!</definedName>
    <definedName name="BD" localSheetId="2">#REF!</definedName>
    <definedName name="BD" localSheetId="3">#REF!</definedName>
    <definedName name="BD" localSheetId="4">#REF!</definedName>
    <definedName name="BD" localSheetId="5">#REF!</definedName>
    <definedName name="BD" localSheetId="6">#REF!</definedName>
    <definedName name="BD" localSheetId="1">#REF!</definedName>
    <definedName name="BD">#REF!</definedName>
    <definedName name="consol" localSheetId="7">[2]CNS!#REF!</definedName>
    <definedName name="consol" localSheetId="8">[2]CNS!#REF!</definedName>
    <definedName name="consol" localSheetId="9">[2]CNS!#REF!</definedName>
    <definedName name="consol" localSheetId="10">[2]CNS!#REF!</definedName>
    <definedName name="consol" localSheetId="11">[2]CNS!#REF!</definedName>
    <definedName name="consol" localSheetId="12">[2]CNS!#REF!</definedName>
    <definedName name="consol" localSheetId="13">[2]CNS!#REF!</definedName>
    <definedName name="consol" localSheetId="14">[2]CNS!#REF!</definedName>
    <definedName name="consol" localSheetId="15">[2]CNS!#REF!</definedName>
    <definedName name="consol" localSheetId="16">[2]CNS!#REF!</definedName>
    <definedName name="consol" localSheetId="2">[2]CNS!#REF!</definedName>
    <definedName name="consol" localSheetId="3">[2]CNS!#REF!</definedName>
    <definedName name="consol" localSheetId="4">[2]CNS!#REF!</definedName>
    <definedName name="consol" localSheetId="5">[2]CNS!#REF!</definedName>
    <definedName name="consol" localSheetId="6">[2]CNS!#REF!</definedName>
    <definedName name="consol" localSheetId="1">[2]CNS!#REF!</definedName>
    <definedName name="consol">[2]CNS!#REF!</definedName>
    <definedName name="Curr_Exp" localSheetId="7">[1]GDP_current!#REF!</definedName>
    <definedName name="Curr_Exp" localSheetId="8">[1]GDP_current!#REF!</definedName>
    <definedName name="Curr_Exp" localSheetId="9">[1]GDP_current!#REF!</definedName>
    <definedName name="Curr_Exp" localSheetId="10">[1]GDP_current!#REF!</definedName>
    <definedName name="Curr_Exp" localSheetId="11">[1]GDP_current!#REF!</definedName>
    <definedName name="Curr_Exp" localSheetId="12">[1]GDP_current!#REF!</definedName>
    <definedName name="Curr_Exp" localSheetId="13">[1]GDP_current!#REF!</definedName>
    <definedName name="Curr_Exp" localSheetId="14">[1]GDP_current!#REF!</definedName>
    <definedName name="Curr_Exp" localSheetId="15">[1]GDP_current!#REF!</definedName>
    <definedName name="Curr_Exp" localSheetId="16">[1]GDP_current!#REF!</definedName>
    <definedName name="Curr_Exp" localSheetId="2">[1]GDP_current!#REF!</definedName>
    <definedName name="Curr_Exp" localSheetId="3">[1]GDP_current!#REF!</definedName>
    <definedName name="Curr_Exp" localSheetId="4">[1]GDP_current!#REF!</definedName>
    <definedName name="Curr_Exp" localSheetId="5">[1]GDP_current!#REF!</definedName>
    <definedName name="Curr_Exp" localSheetId="6">[1]GDP_current!#REF!</definedName>
    <definedName name="Curr_Exp" localSheetId="1">[1]GDP_current!#REF!</definedName>
    <definedName name="Curr_Exp">[1]GDP_current!#REF!</definedName>
    <definedName name="ddf" localSheetId="7">[1]GDP_current!#REF!</definedName>
    <definedName name="ddf" localSheetId="8">[1]GDP_current!#REF!</definedName>
    <definedName name="ddf" localSheetId="9">[1]GDP_current!#REF!</definedName>
    <definedName name="ddf" localSheetId="10">[1]GDP_current!#REF!</definedName>
    <definedName name="ddf" localSheetId="11">[1]GDP_current!#REF!</definedName>
    <definedName name="ddf" localSheetId="12">[1]GDP_current!#REF!</definedName>
    <definedName name="ddf" localSheetId="13">[1]GDP_current!#REF!</definedName>
    <definedName name="ddf" localSheetId="14">[1]GDP_current!#REF!</definedName>
    <definedName name="ddf" localSheetId="15">[1]GDP_current!#REF!</definedName>
    <definedName name="ddf" localSheetId="16">[1]GDP_current!#REF!</definedName>
    <definedName name="ddf" localSheetId="2">[1]GDP_current!#REF!</definedName>
    <definedName name="ddf" localSheetId="3">[1]GDP_current!#REF!</definedName>
    <definedName name="ddf" localSheetId="4">[1]GDP_current!#REF!</definedName>
    <definedName name="ddf" localSheetId="5">[1]GDP_current!#REF!</definedName>
    <definedName name="ddf" localSheetId="6">[1]GDP_current!#REF!</definedName>
    <definedName name="ddf" localSheetId="1">[1]GDP_current!#REF!</definedName>
    <definedName name="ddf">[1]GDP_current!#REF!</definedName>
    <definedName name="eew" localSheetId="7">[1]GDP_current!#REF!</definedName>
    <definedName name="eew" localSheetId="8">[1]GDP_current!#REF!</definedName>
    <definedName name="eew" localSheetId="9">[1]GDP_current!#REF!</definedName>
    <definedName name="eew" localSheetId="10">[1]GDP_current!#REF!</definedName>
    <definedName name="eew" localSheetId="11">[1]GDP_current!#REF!</definedName>
    <definedName name="eew" localSheetId="12">[1]GDP_current!#REF!</definedName>
    <definedName name="eew" localSheetId="13">[1]GDP_current!#REF!</definedName>
    <definedName name="eew" localSheetId="14">[1]GDP_current!#REF!</definedName>
    <definedName name="eew" localSheetId="15">[1]GDP_current!#REF!</definedName>
    <definedName name="eew" localSheetId="16">[1]GDP_current!#REF!</definedName>
    <definedName name="eew" localSheetId="2">[1]GDP_current!#REF!</definedName>
    <definedName name="eew" localSheetId="3">[1]GDP_current!#REF!</definedName>
    <definedName name="eew" localSheetId="4">[1]GDP_current!#REF!</definedName>
    <definedName name="eew" localSheetId="5">[1]GDP_current!#REF!</definedName>
    <definedName name="eew" localSheetId="6">[1]GDP_current!#REF!</definedName>
    <definedName name="eew" localSheetId="1">[1]GDP_current!#REF!</definedName>
    <definedName name="eew">[1]GDP_current!#REF!</definedName>
    <definedName name="EOP" localSheetId="7">#REF!</definedName>
    <definedName name="EOP" localSheetId="8">#REF!</definedName>
    <definedName name="EOP" localSheetId="9">#REF!</definedName>
    <definedName name="EOP" localSheetId="10">#REF!</definedName>
    <definedName name="EOP" localSheetId="11">#REF!</definedName>
    <definedName name="EOP" localSheetId="12">#REF!</definedName>
    <definedName name="EOP" localSheetId="13">#REF!</definedName>
    <definedName name="EOP" localSheetId="14">#REF!</definedName>
    <definedName name="EOP" localSheetId="15">#REF!</definedName>
    <definedName name="EOP" localSheetId="16">#REF!</definedName>
    <definedName name="EOP" localSheetId="2">#REF!</definedName>
    <definedName name="EOP" localSheetId="3">#REF!</definedName>
    <definedName name="EOP" localSheetId="4">#REF!</definedName>
    <definedName name="EOP" localSheetId="5">#REF!</definedName>
    <definedName name="EOP" localSheetId="6">#REF!</definedName>
    <definedName name="EOP" localSheetId="1">#REF!</definedName>
    <definedName name="EOP">#REF!</definedName>
    <definedName name="external" localSheetId="7">#REF!</definedName>
    <definedName name="external" localSheetId="8">#REF!</definedName>
    <definedName name="external" localSheetId="9">#REF!</definedName>
    <definedName name="external" localSheetId="10">#REF!</definedName>
    <definedName name="external" localSheetId="11">#REF!</definedName>
    <definedName name="external" localSheetId="12">#REF!</definedName>
    <definedName name="external" localSheetId="13">#REF!</definedName>
    <definedName name="external" localSheetId="14">#REF!</definedName>
    <definedName name="external" localSheetId="15">#REF!</definedName>
    <definedName name="external" localSheetId="16">#REF!</definedName>
    <definedName name="external" localSheetId="2">#REF!</definedName>
    <definedName name="external" localSheetId="3">#REF!</definedName>
    <definedName name="external" localSheetId="4">#REF!</definedName>
    <definedName name="external" localSheetId="5">#REF!</definedName>
    <definedName name="external" localSheetId="6">#REF!</definedName>
    <definedName name="external" localSheetId="1">#REF!</definedName>
    <definedName name="external">#REF!</definedName>
    <definedName name="fdghsgs" localSheetId="7">[1]GDP_current!#REF!</definedName>
    <definedName name="fdghsgs" localSheetId="8">[1]GDP_current!#REF!</definedName>
    <definedName name="fdghsgs" localSheetId="9">[1]GDP_current!#REF!</definedName>
    <definedName name="fdghsgs" localSheetId="10">[1]GDP_current!#REF!</definedName>
    <definedName name="fdghsgs" localSheetId="11">[1]GDP_current!#REF!</definedName>
    <definedName name="fdghsgs" localSheetId="12">[1]GDP_current!#REF!</definedName>
    <definedName name="fdghsgs" localSheetId="13">[1]GDP_current!#REF!</definedName>
    <definedName name="fdghsgs" localSheetId="14">[1]GDP_current!#REF!</definedName>
    <definedName name="fdghsgs" localSheetId="15">[1]GDP_current!#REF!</definedName>
    <definedName name="fdghsgs" localSheetId="16">[1]GDP_current!#REF!</definedName>
    <definedName name="fdghsgs" localSheetId="2">[1]GDP_current!#REF!</definedName>
    <definedName name="fdghsgs" localSheetId="3">[1]GDP_current!#REF!</definedName>
    <definedName name="fdghsgs" localSheetId="4">[1]GDP_current!#REF!</definedName>
    <definedName name="fdghsgs" localSheetId="5">[1]GDP_current!#REF!</definedName>
    <definedName name="fdghsgs" localSheetId="6">[1]GDP_current!#REF!</definedName>
    <definedName name="fdghsgs" localSheetId="1">[1]GDP_current!#REF!</definedName>
    <definedName name="fdghsgs">[1]GDP_current!#REF!</definedName>
    <definedName name="fgh" localSheetId="7">[1]GDP_current!#REF!</definedName>
    <definedName name="fgh" localSheetId="8">[1]GDP_current!#REF!</definedName>
    <definedName name="fgh" localSheetId="9">[1]GDP_current!#REF!</definedName>
    <definedName name="fgh" localSheetId="10">[1]GDP_current!#REF!</definedName>
    <definedName name="fgh" localSheetId="11">[1]GDP_current!#REF!</definedName>
    <definedName name="fgh" localSheetId="12">[1]GDP_current!#REF!</definedName>
    <definedName name="fgh" localSheetId="13">[1]GDP_current!#REF!</definedName>
    <definedName name="fgh" localSheetId="14">[1]GDP_current!#REF!</definedName>
    <definedName name="fgh" localSheetId="15">[1]GDP_current!#REF!</definedName>
    <definedName name="fgh" localSheetId="16">[1]GDP_current!#REF!</definedName>
    <definedName name="fgh" localSheetId="2">[1]GDP_current!#REF!</definedName>
    <definedName name="fgh" localSheetId="3">[1]GDP_current!#REF!</definedName>
    <definedName name="fgh" localSheetId="4">[1]GDP_current!#REF!</definedName>
    <definedName name="fgh" localSheetId="5">[1]GDP_current!#REF!</definedName>
    <definedName name="fgh" localSheetId="6">[1]GDP_current!#REF!</definedName>
    <definedName name="fgh" localSheetId="1">[1]GDP_current!#REF!</definedName>
    <definedName name="fgh">[1]GDP_current!#REF!</definedName>
    <definedName name="GRDP_IPIN" localSheetId="7">[1]GRDP!#REF!</definedName>
    <definedName name="GRDP_IPIN" localSheetId="8">[1]GRDP!#REF!</definedName>
    <definedName name="GRDP_IPIN" localSheetId="9">[1]GRDP!#REF!</definedName>
    <definedName name="GRDP_IPIN" localSheetId="10">[1]GRDP!#REF!</definedName>
    <definedName name="GRDP_IPIN" localSheetId="11">[1]GRDP!#REF!</definedName>
    <definedName name="GRDP_IPIN" localSheetId="12">[1]GRDP!#REF!</definedName>
    <definedName name="GRDP_IPIN" localSheetId="13">[1]GRDP!#REF!</definedName>
    <definedName name="GRDP_IPIN" localSheetId="14">[1]GRDP!#REF!</definedName>
    <definedName name="GRDP_IPIN" localSheetId="15">[1]GRDP!#REF!</definedName>
    <definedName name="GRDP_IPIN" localSheetId="16">[1]GRDP!#REF!</definedName>
    <definedName name="GRDP_IPIN" localSheetId="2">[1]GRDP!#REF!</definedName>
    <definedName name="GRDP_IPIN" localSheetId="3">[1]GRDP!#REF!</definedName>
    <definedName name="GRDP_IPIN" localSheetId="4">[1]GRDP!#REF!</definedName>
    <definedName name="GRDP_IPIN" localSheetId="5">[1]GRDP!#REF!</definedName>
    <definedName name="GRDP_IPIN" localSheetId="6">[1]GRDP!#REF!</definedName>
    <definedName name="GRDP_IPIN" localSheetId="1">[1]GRDP!#REF!</definedName>
    <definedName name="GRDP_IPIN">[1]GRDP!#REF!</definedName>
    <definedName name="High">icons!$A$1</definedName>
    <definedName name="LD" localSheetId="7">#REF!</definedName>
    <definedName name="LD" localSheetId="8">#REF!</definedName>
    <definedName name="LD" localSheetId="9">#REF!</definedName>
    <definedName name="LD" localSheetId="10">#REF!</definedName>
    <definedName name="LD" localSheetId="11">#REF!</definedName>
    <definedName name="LD" localSheetId="12">#REF!</definedName>
    <definedName name="LD" localSheetId="13">#REF!</definedName>
    <definedName name="LD" localSheetId="14">#REF!</definedName>
    <definedName name="LD" localSheetId="15">#REF!</definedName>
    <definedName name="LD" localSheetId="16">#REF!</definedName>
    <definedName name="LD" localSheetId="2">#REF!</definedName>
    <definedName name="LD" localSheetId="3">#REF!</definedName>
    <definedName name="LD" localSheetId="4">#REF!</definedName>
    <definedName name="LD" localSheetId="5">#REF!</definedName>
    <definedName name="LD" localSheetId="6">#REF!</definedName>
    <definedName name="LD" localSheetId="1">#REF!</definedName>
    <definedName name="LD">#REF!</definedName>
    <definedName name="llkkl" localSheetId="7">[2]CNS!#REF!</definedName>
    <definedName name="llkkl" localSheetId="8">[2]CNS!#REF!</definedName>
    <definedName name="llkkl" localSheetId="9">[2]CNS!#REF!</definedName>
    <definedName name="llkkl" localSheetId="10">[2]CNS!#REF!</definedName>
    <definedName name="llkkl" localSheetId="11">[2]CNS!#REF!</definedName>
    <definedName name="llkkl" localSheetId="12">[2]CNS!#REF!</definedName>
    <definedName name="llkkl" localSheetId="13">[2]CNS!#REF!</definedName>
    <definedName name="llkkl" localSheetId="14">[2]CNS!#REF!</definedName>
    <definedName name="llkkl" localSheetId="15">[2]CNS!#REF!</definedName>
    <definedName name="llkkl" localSheetId="16">[2]CNS!#REF!</definedName>
    <definedName name="llkkl" localSheetId="2">[2]CNS!#REF!</definedName>
    <definedName name="llkkl" localSheetId="3">[2]CNS!#REF!</definedName>
    <definedName name="llkkl" localSheetId="4">[2]CNS!#REF!</definedName>
    <definedName name="llkkl" localSheetId="5">[2]CNS!#REF!</definedName>
    <definedName name="llkkl" localSheetId="6">[2]CNS!#REF!</definedName>
    <definedName name="llkkl" localSheetId="1">[2]CNS!#REF!</definedName>
    <definedName name="llkkl">[2]CNS!#REF!</definedName>
    <definedName name="Low">icons!$C$1</definedName>
    <definedName name="macro" localSheetId="7">#REF!</definedName>
    <definedName name="macro" localSheetId="8">#REF!</definedName>
    <definedName name="macro" localSheetId="9">#REF!</definedName>
    <definedName name="macro" localSheetId="10">#REF!</definedName>
    <definedName name="macro" localSheetId="11">#REF!</definedName>
    <definedName name="macro" localSheetId="12">#REF!</definedName>
    <definedName name="macro" localSheetId="13">#REF!</definedName>
    <definedName name="macro" localSheetId="14">#REF!</definedName>
    <definedName name="macro" localSheetId="15">#REF!</definedName>
    <definedName name="macro" localSheetId="16">#REF!</definedName>
    <definedName name="macro" localSheetId="2">#REF!</definedName>
    <definedName name="macro" localSheetId="3">#REF!</definedName>
    <definedName name="macro" localSheetId="4">#REF!</definedName>
    <definedName name="macro" localSheetId="5">#REF!</definedName>
    <definedName name="macro" localSheetId="6">#REF!</definedName>
    <definedName name="macro" localSheetId="1">#REF!</definedName>
    <definedName name="macro">#REF!</definedName>
    <definedName name="Medium">icons!$B$1</definedName>
    <definedName name="Number_of_Farmers" localSheetId="7">#REF!</definedName>
    <definedName name="Number_of_Farmers" localSheetId="8">#REF!</definedName>
    <definedName name="Number_of_Farmers" localSheetId="9">#REF!</definedName>
    <definedName name="Number_of_Farmers" localSheetId="10">#REF!</definedName>
    <definedName name="Number_of_Farmers" localSheetId="11">#REF!</definedName>
    <definedName name="Number_of_Farmers" localSheetId="12">#REF!</definedName>
    <definedName name="Number_of_Farmers" localSheetId="13">#REF!</definedName>
    <definedName name="Number_of_Farmers" localSheetId="14">#REF!</definedName>
    <definedName name="Number_of_Farmers" localSheetId="15">#REF!</definedName>
    <definedName name="Number_of_Farmers" localSheetId="16">#REF!</definedName>
    <definedName name="Number_of_Farmers" localSheetId="2">#REF!</definedName>
    <definedName name="Number_of_Farmers" localSheetId="3">#REF!</definedName>
    <definedName name="Number_of_Farmers" localSheetId="4">#REF!</definedName>
    <definedName name="Number_of_Farmers" localSheetId="5">#REF!</definedName>
    <definedName name="Number_of_Farmers" localSheetId="6">#REF!</definedName>
    <definedName name="Number_of_Farmers" localSheetId="1">#REF!</definedName>
    <definedName name="Number_of_Farmers">#REF!</definedName>
    <definedName name="Number_of_Farmers1" localSheetId="7">#REF!</definedName>
    <definedName name="Number_of_Farmers1" localSheetId="8">#REF!</definedName>
    <definedName name="Number_of_Farmers1" localSheetId="9">#REF!</definedName>
    <definedName name="Number_of_Farmers1" localSheetId="10">#REF!</definedName>
    <definedName name="Number_of_Farmers1" localSheetId="11">#REF!</definedName>
    <definedName name="Number_of_Farmers1" localSheetId="12">#REF!</definedName>
    <definedName name="Number_of_Farmers1" localSheetId="13">#REF!</definedName>
    <definedName name="Number_of_Farmers1" localSheetId="14">#REF!</definedName>
    <definedName name="Number_of_Farmers1" localSheetId="15">#REF!</definedName>
    <definedName name="Number_of_Farmers1" localSheetId="16">#REF!</definedName>
    <definedName name="Number_of_Farmers1" localSheetId="2">#REF!</definedName>
    <definedName name="Number_of_Farmers1" localSheetId="3">#REF!</definedName>
    <definedName name="Number_of_Farmers1" localSheetId="4">#REF!</definedName>
    <definedName name="Number_of_Farmers1" localSheetId="5">#REF!</definedName>
    <definedName name="Number_of_Farmers1" localSheetId="6">#REF!</definedName>
    <definedName name="Number_of_Farmers1" localSheetId="1">#REF!</definedName>
    <definedName name="Number_of_Farmers1">#REF!</definedName>
    <definedName name="ppt" localSheetId="7">#REF!</definedName>
    <definedName name="ppt" localSheetId="8">#REF!</definedName>
    <definedName name="ppt" localSheetId="9">#REF!</definedName>
    <definedName name="ppt" localSheetId="10">#REF!</definedName>
    <definedName name="ppt" localSheetId="11">#REF!</definedName>
    <definedName name="ppt" localSheetId="12">#REF!</definedName>
    <definedName name="ppt" localSheetId="13">#REF!</definedName>
    <definedName name="ppt" localSheetId="14">#REF!</definedName>
    <definedName name="ppt" localSheetId="15">#REF!</definedName>
    <definedName name="ppt" localSheetId="16">#REF!</definedName>
    <definedName name="ppt" localSheetId="2">#REF!</definedName>
    <definedName name="ppt" localSheetId="3">#REF!</definedName>
    <definedName name="ppt" localSheetId="4">#REF!</definedName>
    <definedName name="ppt" localSheetId="5">#REF!</definedName>
    <definedName name="ppt" localSheetId="6">#REF!</definedName>
    <definedName name="ppt" localSheetId="1">#REF!</definedName>
    <definedName name="ppt">#REF!</definedName>
    <definedName name="PPT_monetary" localSheetId="7">#REF!</definedName>
    <definedName name="PPT_monetary" localSheetId="8">#REF!</definedName>
    <definedName name="PPT_monetary" localSheetId="9">#REF!</definedName>
    <definedName name="PPT_monetary" localSheetId="10">#REF!</definedName>
    <definedName name="PPT_monetary" localSheetId="11">#REF!</definedName>
    <definedName name="PPT_monetary" localSheetId="12">#REF!</definedName>
    <definedName name="PPT_monetary" localSheetId="13">#REF!</definedName>
    <definedName name="PPT_monetary" localSheetId="14">#REF!</definedName>
    <definedName name="PPT_monetary" localSheetId="15">#REF!</definedName>
    <definedName name="PPT_monetary" localSheetId="16">#REF!</definedName>
    <definedName name="PPT_monetary" localSheetId="2">#REF!</definedName>
    <definedName name="PPT_monetary" localSheetId="3">#REF!</definedName>
    <definedName name="PPT_monetary" localSheetId="4">#REF!</definedName>
    <definedName name="PPT_monetary" localSheetId="5">#REF!</definedName>
    <definedName name="PPT_monetary" localSheetId="6">#REF!</definedName>
    <definedName name="PPT_monetary" localSheetId="1">#REF!</definedName>
    <definedName name="PPT_monetary">#REF!</definedName>
    <definedName name="_xlnm.Print_Area" localSheetId="7">'10-Human Capital Development'!$A$1:$V$229</definedName>
    <definedName name="_xlnm.Print_Area" localSheetId="8">'11-Social Protection'!$A$1:$T$73</definedName>
    <definedName name="_xlnm.Print_Area" localSheetId="9">'12-Shelter and Housing'!$A$1:$T$86</definedName>
    <definedName name="_xlnm.Print_Area" localSheetId="10">'13-Demographic Dividend'!$A$1:$T$64</definedName>
    <definedName name="_xlnm.Print_Area" localSheetId="11">'14-Science &amp; Technology'!$A$1:$U$104</definedName>
    <definedName name="_xlnm.Print_Area" localSheetId="12">'15-Macroeconomy'!$A$1:$U$109</definedName>
    <definedName name="_xlnm.Print_Area" localSheetId="13">'16-Competitiveness'!$A$1:$T$66</definedName>
    <definedName name="_xlnm.Print_Area" localSheetId="14">'19-Infrastructure'!$A$2:$U$153</definedName>
    <definedName name="_xlnm.Print_Area" localSheetId="15">'20-Environment'!$A$1:$U$162</definedName>
    <definedName name="_xlnm.Print_Area" localSheetId="16">'21-OFW'!$A$1:$U$51</definedName>
    <definedName name="_xlnm.Print_Area" localSheetId="2">'5-Governance'!$A$1:$V$109</definedName>
    <definedName name="_xlnm.Print_Area" localSheetId="3">'6-Justice'!$A$1:$V$61</definedName>
    <definedName name="_xlnm.Print_Area" localSheetId="4">'7-Culture &amp; Values'!$A$1:$V$70</definedName>
    <definedName name="_xlnm.Print_Area" localSheetId="5">'8-Agriculture'!$A$1:$V$238</definedName>
    <definedName name="_xlnm.Print_Area" localSheetId="6">'9-Industry &amp; Services'!$A$1:$V$84</definedName>
    <definedName name="_xlnm.Print_Area" localSheetId="1">'CI &amp; HT'!$A$1:$S$23</definedName>
    <definedName name="_xlnm.Print_Area" localSheetId="17">'Tab 3. Excluded Indicators ''14'!$A$1:$D$87</definedName>
    <definedName name="_xlnm.Print_Titles" localSheetId="7">'10-Human Capital Development'!$1:$4</definedName>
    <definedName name="_xlnm.Print_Titles" localSheetId="8">'11-Social Protection'!$1:$4</definedName>
    <definedName name="_xlnm.Print_Titles" localSheetId="9">'12-Shelter and Housing'!$1:$4</definedName>
    <definedName name="_xlnm.Print_Titles" localSheetId="10">'13-Demographic Dividend'!$1:$4</definedName>
    <definedName name="_xlnm.Print_Titles" localSheetId="11">'14-Science &amp; Technology'!$1:$4</definedName>
    <definedName name="_xlnm.Print_Titles" localSheetId="12">'15-Macroeconomy'!$1:$4</definedName>
    <definedName name="_xlnm.Print_Titles" localSheetId="13">'16-Competitiveness'!$1:$4</definedName>
    <definedName name="_xlnm.Print_Titles" localSheetId="14">'19-Infrastructure'!$1:$4</definedName>
    <definedName name="_xlnm.Print_Titles" localSheetId="15">'20-Environment'!$1:$4</definedName>
    <definedName name="_xlnm.Print_Titles" localSheetId="16">'21-OFW'!$1:$4</definedName>
    <definedName name="_xlnm.Print_Titles" localSheetId="2">'5-Governance'!$1:$4</definedName>
    <definedName name="_xlnm.Print_Titles" localSheetId="3">'6-Justice'!$1:$4</definedName>
    <definedName name="_xlnm.Print_Titles" localSheetId="4">'7-Culture &amp; Values'!$1:$4</definedName>
    <definedName name="_xlnm.Print_Titles" localSheetId="5">'8-Agriculture'!$1:$4</definedName>
    <definedName name="_xlnm.Print_Titles" localSheetId="6">'9-Industry &amp; Services'!$1:$4</definedName>
    <definedName name="_xlnm.Print_Titles" localSheetId="1">'CI &amp; HT'!$1:$4</definedName>
    <definedName name="_xlnm.Print_Titles" localSheetId="17">'Tab 3. Excluded Indicators ''14'!$2:$2</definedName>
    <definedName name="sdf" localSheetId="7">[1]GDP_current!#REF!</definedName>
    <definedName name="sdf" localSheetId="8">[1]GDP_current!#REF!</definedName>
    <definedName name="sdf" localSheetId="9">[1]GDP_current!#REF!</definedName>
    <definedName name="sdf" localSheetId="10">[1]GDP_current!#REF!</definedName>
    <definedName name="sdf" localSheetId="11">[1]GDP_current!#REF!</definedName>
    <definedName name="sdf" localSheetId="12">[1]GDP_current!#REF!</definedName>
    <definedName name="sdf" localSheetId="13">[1]GDP_current!#REF!</definedName>
    <definedName name="sdf" localSheetId="14">[1]GDP_current!#REF!</definedName>
    <definedName name="sdf" localSheetId="15">[1]GDP_current!#REF!</definedName>
    <definedName name="sdf" localSheetId="16">[1]GDP_current!#REF!</definedName>
    <definedName name="sdf" localSheetId="2">[1]GDP_current!#REF!</definedName>
    <definedName name="sdf" localSheetId="3">[1]GDP_current!#REF!</definedName>
    <definedName name="sdf" localSheetId="4">[1]GDP_current!#REF!</definedName>
    <definedName name="sdf" localSheetId="5">[1]GDP_current!#REF!</definedName>
    <definedName name="sdf" localSheetId="6">[1]GDP_current!#REF!</definedName>
    <definedName name="sdf" localSheetId="1">[1]GDP_current!#REF!</definedName>
    <definedName name="sdf">[1]GDP_current!#REF!</definedName>
    <definedName name="ss" localSheetId="7">[1]GDP_current!#REF!</definedName>
    <definedName name="ss" localSheetId="8">[1]GDP_current!#REF!</definedName>
    <definedName name="ss" localSheetId="9">[1]GDP_current!#REF!</definedName>
    <definedName name="ss" localSheetId="10">[1]GDP_current!#REF!</definedName>
    <definedName name="ss" localSheetId="11">[1]GDP_current!#REF!</definedName>
    <definedName name="ss" localSheetId="12">[1]GDP_current!#REF!</definedName>
    <definedName name="ss" localSheetId="13">[1]GDP_current!#REF!</definedName>
    <definedName name="ss" localSheetId="14">[1]GDP_current!#REF!</definedName>
    <definedName name="ss" localSheetId="15">[1]GDP_current!#REF!</definedName>
    <definedName name="ss" localSheetId="16">[1]GDP_current!#REF!</definedName>
    <definedName name="ss" localSheetId="2">[1]GDP_current!#REF!</definedName>
    <definedName name="ss" localSheetId="3">[1]GDP_current!#REF!</definedName>
    <definedName name="ss" localSheetId="4">[1]GDP_current!#REF!</definedName>
    <definedName name="ss" localSheetId="5">[1]GDP_current!#REF!</definedName>
    <definedName name="ss" localSheetId="6">[1]GDP_current!#REF!</definedName>
    <definedName name="ss" localSheetId="1">[1]GDP_current!#REF!</definedName>
    <definedName name="ss">[1]GDP_current!#REF!</definedName>
    <definedName name="Uj" localSheetId="7">#REF!</definedName>
    <definedName name="Uj" localSheetId="8">#REF!</definedName>
    <definedName name="Uj" localSheetId="9">#REF!</definedName>
    <definedName name="Uj" localSheetId="10">#REF!</definedName>
    <definedName name="Uj" localSheetId="11">#REF!</definedName>
    <definedName name="Uj" localSheetId="12">#REF!</definedName>
    <definedName name="Uj" localSheetId="13">#REF!</definedName>
    <definedName name="Uj" localSheetId="14">#REF!</definedName>
    <definedName name="Uj" localSheetId="15">#REF!</definedName>
    <definedName name="Uj" localSheetId="16">#REF!</definedName>
    <definedName name="Uj" localSheetId="2">#REF!</definedName>
    <definedName name="Uj" localSheetId="3">#REF!</definedName>
    <definedName name="Uj" localSheetId="4">#REF!</definedName>
    <definedName name="Uj" localSheetId="5">#REF!</definedName>
    <definedName name="Uj" localSheetId="6">#REF!</definedName>
    <definedName name="Uj" localSheetId="1">#REF!</definedName>
    <definedName name="Uj">#REF!</definedName>
    <definedName name="Z_A8CA9E67_18CF_41AB_97BA_7F0B76E414CD_.wvu.FilterData" localSheetId="7" hidden="1">'10-Human Capital Development'!#REF!</definedName>
    <definedName name="Z_A8CA9E67_18CF_41AB_97BA_7F0B76E414CD_.wvu.FilterData" localSheetId="8" hidden="1">'11-Social Protection'!#REF!</definedName>
    <definedName name="Z_A8CA9E67_18CF_41AB_97BA_7F0B76E414CD_.wvu.FilterData" localSheetId="9" hidden="1">'12-Shelter and Housing'!#REF!</definedName>
    <definedName name="Z_A8CA9E67_18CF_41AB_97BA_7F0B76E414CD_.wvu.FilterData" localSheetId="10" hidden="1">'13-Demographic Dividend'!#REF!</definedName>
    <definedName name="Z_A8CA9E67_18CF_41AB_97BA_7F0B76E414CD_.wvu.FilterData" localSheetId="11" hidden="1">'14-Science &amp; Technology'!#REF!</definedName>
    <definedName name="Z_A8CA9E67_18CF_41AB_97BA_7F0B76E414CD_.wvu.FilterData" localSheetId="12" hidden="1">'15-Macroeconomy'!#REF!</definedName>
    <definedName name="Z_A8CA9E67_18CF_41AB_97BA_7F0B76E414CD_.wvu.FilterData" localSheetId="13" hidden="1">'16-Competitiveness'!#REF!</definedName>
    <definedName name="Z_A8CA9E67_18CF_41AB_97BA_7F0B76E414CD_.wvu.FilterData" localSheetId="14" hidden="1">'19-Infrastructure'!#REF!</definedName>
    <definedName name="Z_A8CA9E67_18CF_41AB_97BA_7F0B76E414CD_.wvu.FilterData" localSheetId="15" hidden="1">'20-Environment'!#REF!</definedName>
    <definedName name="Z_A8CA9E67_18CF_41AB_97BA_7F0B76E414CD_.wvu.FilterData" localSheetId="16" hidden="1">'21-OFW'!#REF!</definedName>
    <definedName name="Z_A8CA9E67_18CF_41AB_97BA_7F0B76E414CD_.wvu.FilterData" localSheetId="2" hidden="1">'5-Governance'!#REF!</definedName>
    <definedName name="Z_A8CA9E67_18CF_41AB_97BA_7F0B76E414CD_.wvu.FilterData" localSheetId="3" hidden="1">'6-Justice'!#REF!</definedName>
    <definedName name="Z_A8CA9E67_18CF_41AB_97BA_7F0B76E414CD_.wvu.FilterData" localSheetId="4" hidden="1">'7-Culture &amp; Values'!#REF!</definedName>
    <definedName name="Z_A8CA9E67_18CF_41AB_97BA_7F0B76E414CD_.wvu.FilterData" localSheetId="5" hidden="1">'8-Agriculture'!#REF!</definedName>
    <definedName name="Z_A8CA9E67_18CF_41AB_97BA_7F0B76E414CD_.wvu.FilterData" localSheetId="6" hidden="1">'9-Industry &amp; Services'!#REF!</definedName>
    <definedName name="Z_A8CA9E67_18CF_41AB_97BA_7F0B76E414CD_.wvu.FilterData" localSheetId="1" hidden="1">'CI &amp; HT'!#REF!</definedName>
    <definedName name="Z_A8CA9E67_18CF_41AB_97BA_7F0B76E414CD_.wvu.PrintArea" localSheetId="7" hidden="1">'10-Human Capital Development'!$A$1:$V$224</definedName>
    <definedName name="Z_A8CA9E67_18CF_41AB_97BA_7F0B76E414CD_.wvu.PrintArea" localSheetId="8" hidden="1">'11-Social Protection'!$A$1:$T$76</definedName>
    <definedName name="Z_A8CA9E67_18CF_41AB_97BA_7F0B76E414CD_.wvu.PrintArea" localSheetId="9" hidden="1">'12-Shelter and Housing'!$A$1:$T$81</definedName>
    <definedName name="Z_A8CA9E67_18CF_41AB_97BA_7F0B76E414CD_.wvu.PrintArea" localSheetId="10" hidden="1">'13-Demographic Dividend'!$A$1:$T$67</definedName>
    <definedName name="Z_A8CA9E67_18CF_41AB_97BA_7F0B76E414CD_.wvu.PrintArea" localSheetId="11" hidden="1">'14-Science &amp; Technology'!$A$1:$U$104</definedName>
    <definedName name="Z_A8CA9E67_18CF_41AB_97BA_7F0B76E414CD_.wvu.PrintArea" localSheetId="12" hidden="1">'15-Macroeconomy'!$A$1:$U$102</definedName>
    <definedName name="Z_A8CA9E67_18CF_41AB_97BA_7F0B76E414CD_.wvu.PrintArea" localSheetId="13" hidden="1">'16-Competitiveness'!$A$1:$T$67</definedName>
    <definedName name="Z_A8CA9E67_18CF_41AB_97BA_7F0B76E414CD_.wvu.PrintArea" localSheetId="14" hidden="1">'19-Infrastructure'!$A$1:$U$162</definedName>
    <definedName name="Z_A8CA9E67_18CF_41AB_97BA_7F0B76E414CD_.wvu.PrintArea" localSheetId="15" hidden="1">'20-Environment'!$A$1:$U$149</definedName>
    <definedName name="Z_A8CA9E67_18CF_41AB_97BA_7F0B76E414CD_.wvu.PrintArea" localSheetId="16" hidden="1">'21-OFW'!$A$1:$U$54</definedName>
    <definedName name="Z_A8CA9E67_18CF_41AB_97BA_7F0B76E414CD_.wvu.PrintArea" localSheetId="2" hidden="1">'5-Governance'!$A$1:$V$95</definedName>
    <definedName name="Z_A8CA9E67_18CF_41AB_97BA_7F0B76E414CD_.wvu.PrintArea" localSheetId="3" hidden="1">'6-Justice'!$A$1:$V$61</definedName>
    <definedName name="Z_A8CA9E67_18CF_41AB_97BA_7F0B76E414CD_.wvu.PrintArea" localSheetId="4" hidden="1">'7-Culture &amp; Values'!$A$1:$V$54</definedName>
    <definedName name="Z_A8CA9E67_18CF_41AB_97BA_7F0B76E414CD_.wvu.PrintArea" localSheetId="5" hidden="1">'8-Agriculture'!$A$1:$V$233</definedName>
    <definedName name="Z_A8CA9E67_18CF_41AB_97BA_7F0B76E414CD_.wvu.PrintArea" localSheetId="6" hidden="1">'9-Industry &amp; Services'!$A$1:$V$80</definedName>
    <definedName name="Z_A8CA9E67_18CF_41AB_97BA_7F0B76E414CD_.wvu.PrintArea" localSheetId="1" hidden="1">'CI &amp; HT'!$A$1:$S$38</definedName>
    <definedName name="Z_A8CA9E67_18CF_41AB_97BA_7F0B76E414CD_.wvu.PrintTitles" localSheetId="7" hidden="1">'10-Human Capital Development'!$1:$3</definedName>
    <definedName name="Z_A8CA9E67_18CF_41AB_97BA_7F0B76E414CD_.wvu.PrintTitles" localSheetId="8" hidden="1">'11-Social Protection'!$1:$3</definedName>
    <definedName name="Z_A8CA9E67_18CF_41AB_97BA_7F0B76E414CD_.wvu.PrintTitles" localSheetId="9" hidden="1">'12-Shelter and Housing'!$1:$3</definedName>
    <definedName name="Z_A8CA9E67_18CF_41AB_97BA_7F0B76E414CD_.wvu.PrintTitles" localSheetId="10" hidden="1">'13-Demographic Dividend'!$1:$3</definedName>
    <definedName name="Z_A8CA9E67_18CF_41AB_97BA_7F0B76E414CD_.wvu.PrintTitles" localSheetId="11" hidden="1">'14-Science &amp; Technology'!$1:$3</definedName>
    <definedName name="Z_A8CA9E67_18CF_41AB_97BA_7F0B76E414CD_.wvu.PrintTitles" localSheetId="12" hidden="1">'15-Macroeconomy'!$1:$3</definedName>
    <definedName name="Z_A8CA9E67_18CF_41AB_97BA_7F0B76E414CD_.wvu.PrintTitles" localSheetId="13" hidden="1">'16-Competitiveness'!$1:$3</definedName>
    <definedName name="Z_A8CA9E67_18CF_41AB_97BA_7F0B76E414CD_.wvu.PrintTitles" localSheetId="14" hidden="1">'19-Infrastructure'!$1:$3</definedName>
    <definedName name="Z_A8CA9E67_18CF_41AB_97BA_7F0B76E414CD_.wvu.PrintTitles" localSheetId="15" hidden="1">'20-Environment'!$1:$3</definedName>
    <definedName name="Z_A8CA9E67_18CF_41AB_97BA_7F0B76E414CD_.wvu.PrintTitles" localSheetId="16" hidden="1">'21-OFW'!$1:$3</definedName>
    <definedName name="Z_A8CA9E67_18CF_41AB_97BA_7F0B76E414CD_.wvu.PrintTitles" localSheetId="2" hidden="1">'5-Governance'!$1:$3</definedName>
    <definedName name="Z_A8CA9E67_18CF_41AB_97BA_7F0B76E414CD_.wvu.PrintTitles" localSheetId="3" hidden="1">'6-Justice'!$1:$3</definedName>
    <definedName name="Z_A8CA9E67_18CF_41AB_97BA_7F0B76E414CD_.wvu.PrintTitles" localSheetId="4" hidden="1">'7-Culture &amp; Values'!$1:$3</definedName>
    <definedName name="Z_A8CA9E67_18CF_41AB_97BA_7F0B76E414CD_.wvu.PrintTitles" localSheetId="5" hidden="1">'8-Agriculture'!$1:$3</definedName>
    <definedName name="Z_A8CA9E67_18CF_41AB_97BA_7F0B76E414CD_.wvu.PrintTitles" localSheetId="6" hidden="1">'9-Industry &amp; Services'!$1:$3</definedName>
    <definedName name="Z_A8CA9E67_18CF_41AB_97BA_7F0B76E414CD_.wvu.PrintTitles" localSheetId="1" hidden="1">'CI &amp; HT'!$1:$3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7" i="44" l="1"/>
  <c r="M117" i="44"/>
  <c r="K117" i="44"/>
  <c r="I117" i="44"/>
  <c r="G117" i="44"/>
  <c r="AL3" i="59"/>
  <c r="AL4" i="59"/>
  <c r="AL5" i="59"/>
  <c r="AL6" i="59"/>
  <c r="AL7" i="59"/>
  <c r="AL8" i="59"/>
  <c r="AL9" i="59"/>
  <c r="AL10" i="59"/>
  <c r="AL11" i="59"/>
  <c r="AL12" i="59"/>
  <c r="AL13" i="59"/>
  <c r="AL14" i="59"/>
  <c r="AL15" i="59"/>
  <c r="AL16" i="59"/>
  <c r="AL17" i="59"/>
  <c r="AL18" i="59"/>
  <c r="AL19" i="59"/>
  <c r="AL20" i="59"/>
  <c r="AL21" i="59"/>
  <c r="AL22" i="59"/>
  <c r="AL23" i="59"/>
  <c r="AL24" i="59"/>
  <c r="AL25" i="59"/>
  <c r="AL26" i="59"/>
  <c r="AL27" i="59"/>
  <c r="AL28" i="59"/>
  <c r="AL29" i="59"/>
  <c r="AL30" i="59"/>
  <c r="AL31" i="59"/>
  <c r="AL32" i="59"/>
  <c r="AL33" i="59"/>
  <c r="AL34" i="59"/>
  <c r="AL35" i="59"/>
  <c r="AL36" i="59"/>
  <c r="AL37" i="59"/>
  <c r="AL38" i="59"/>
  <c r="AL39" i="59"/>
  <c r="AL40" i="59"/>
  <c r="AL41" i="59"/>
  <c r="AL42" i="59"/>
  <c r="AL43" i="59"/>
  <c r="AL44" i="59"/>
  <c r="AL45" i="59"/>
  <c r="AL46" i="59"/>
  <c r="AL47" i="59"/>
  <c r="AL48" i="59"/>
  <c r="AL49" i="59"/>
  <c r="AL50" i="59"/>
  <c r="AL51" i="59"/>
  <c r="AL52" i="59"/>
  <c r="AL53" i="59"/>
  <c r="AL54" i="59"/>
  <c r="AL55" i="59"/>
  <c r="AL56" i="59"/>
  <c r="AL57" i="59"/>
  <c r="AL58" i="59"/>
  <c r="AL59" i="59"/>
  <c r="AL60" i="59"/>
  <c r="AL61" i="59"/>
  <c r="AL62" i="59"/>
  <c r="AL63" i="59"/>
  <c r="AL64" i="59"/>
  <c r="AL65" i="59"/>
  <c r="AL66" i="59"/>
  <c r="AL67" i="59"/>
  <c r="AL68" i="59"/>
  <c r="AL69" i="59"/>
  <c r="AL70" i="59"/>
  <c r="AL71" i="59"/>
  <c r="AL72" i="59"/>
  <c r="AL73" i="59"/>
  <c r="AL74" i="59"/>
  <c r="AL75" i="59"/>
  <c r="AL76" i="59"/>
  <c r="AL77" i="59"/>
  <c r="AL78" i="59"/>
  <c r="AL79" i="59"/>
  <c r="AL80" i="59"/>
  <c r="AL81" i="59"/>
  <c r="AL82" i="59"/>
  <c r="AL83" i="59"/>
  <c r="AL84" i="59"/>
  <c r="AL85" i="59"/>
  <c r="AL86" i="59"/>
  <c r="AL87" i="59"/>
  <c r="AL88" i="59"/>
  <c r="AL89" i="59"/>
  <c r="AL90" i="59"/>
  <c r="AL91" i="59"/>
  <c r="AL92" i="59"/>
  <c r="AL93" i="59"/>
  <c r="AL94" i="59"/>
  <c r="AL95" i="59"/>
  <c r="AL96" i="59"/>
  <c r="AL97" i="59"/>
  <c r="AL98" i="59"/>
  <c r="AL99" i="59"/>
  <c r="AL100" i="59"/>
  <c r="AL101" i="59"/>
  <c r="AL102" i="59"/>
  <c r="AL2" i="59"/>
  <c r="AK3" i="59"/>
  <c r="AK4" i="59"/>
  <c r="AK5" i="59"/>
  <c r="AK6" i="59"/>
  <c r="AK7" i="59"/>
  <c r="AK8" i="59"/>
  <c r="AK9" i="59"/>
  <c r="AK10" i="59"/>
  <c r="AK11" i="59"/>
  <c r="AK12" i="59"/>
  <c r="AK13" i="59"/>
  <c r="AK14" i="59"/>
  <c r="AK15" i="59"/>
  <c r="AK16" i="59"/>
  <c r="AK17" i="59"/>
  <c r="AK18" i="59"/>
  <c r="AK19" i="59"/>
  <c r="AK20" i="59"/>
  <c r="AK21" i="59"/>
  <c r="AK22" i="59"/>
  <c r="AK23" i="59"/>
  <c r="AK24" i="59"/>
  <c r="AK25" i="59"/>
  <c r="AK26" i="59"/>
  <c r="AK27" i="59"/>
  <c r="AK28" i="59"/>
  <c r="AK29" i="59"/>
  <c r="AK30" i="59"/>
  <c r="AK31" i="59"/>
  <c r="AK32" i="59"/>
  <c r="AK33" i="59"/>
  <c r="AK34" i="59"/>
  <c r="AK35" i="59"/>
  <c r="AK36" i="59"/>
  <c r="AK37" i="59"/>
  <c r="AK38" i="59"/>
  <c r="AK39" i="59"/>
  <c r="AK40" i="59"/>
  <c r="AK41" i="59"/>
  <c r="AK42" i="59"/>
  <c r="AK43" i="59"/>
  <c r="AK44" i="59"/>
  <c r="AK45" i="59"/>
  <c r="AK46" i="59"/>
  <c r="AK47" i="59"/>
  <c r="AK48" i="59"/>
  <c r="AK49" i="59"/>
  <c r="AK50" i="59"/>
  <c r="AK51" i="59"/>
  <c r="AK52" i="59"/>
  <c r="AK53" i="59"/>
  <c r="AK54" i="59"/>
  <c r="AK55" i="59"/>
  <c r="AK56" i="59"/>
  <c r="AK57" i="59"/>
  <c r="AK58" i="59"/>
  <c r="AK59" i="59"/>
  <c r="AK60" i="59"/>
  <c r="AK61" i="59"/>
  <c r="AK62" i="59"/>
  <c r="AK63" i="59"/>
  <c r="AK64" i="59"/>
  <c r="AK65" i="59"/>
  <c r="AK66" i="59"/>
  <c r="AK67" i="59"/>
  <c r="AK68" i="59"/>
  <c r="AK69" i="59"/>
  <c r="AK70" i="59"/>
  <c r="AK71" i="59"/>
  <c r="AK72" i="59"/>
  <c r="AK73" i="59"/>
  <c r="AK74" i="59"/>
  <c r="AK75" i="59"/>
  <c r="AK76" i="59"/>
  <c r="AK77" i="59"/>
  <c r="AK78" i="59"/>
  <c r="AK79" i="59"/>
  <c r="AK80" i="59"/>
  <c r="AK81" i="59"/>
  <c r="AK82" i="59"/>
  <c r="AK83" i="59"/>
  <c r="AK84" i="59"/>
  <c r="AK85" i="59"/>
  <c r="AK86" i="59"/>
  <c r="AK87" i="59"/>
  <c r="AK88" i="59"/>
  <c r="AK89" i="59"/>
  <c r="AK90" i="59"/>
  <c r="AK91" i="59"/>
  <c r="AK92" i="59"/>
  <c r="AK93" i="59"/>
  <c r="AK94" i="59"/>
  <c r="AK95" i="59"/>
  <c r="AK96" i="59"/>
  <c r="AK97" i="59"/>
  <c r="AK98" i="59"/>
  <c r="AK99" i="59"/>
  <c r="AK100" i="59"/>
  <c r="AK101" i="59"/>
  <c r="AK102" i="59"/>
  <c r="AK2" i="59"/>
  <c r="AJ3" i="59"/>
  <c r="AJ4" i="59"/>
  <c r="AJ5" i="59"/>
  <c r="AJ6" i="59"/>
  <c r="AJ7" i="59"/>
  <c r="AJ8" i="59"/>
  <c r="AJ9" i="59"/>
  <c r="AJ10" i="59"/>
  <c r="AJ11" i="59"/>
  <c r="AJ12" i="59"/>
  <c r="AJ13" i="59"/>
  <c r="AJ14" i="59"/>
  <c r="AJ15" i="59"/>
  <c r="AJ16" i="59"/>
  <c r="AJ17" i="59"/>
  <c r="AJ18" i="59"/>
  <c r="AJ19" i="59"/>
  <c r="AJ20" i="59"/>
  <c r="AJ21" i="59"/>
  <c r="AJ22" i="59"/>
  <c r="AJ23" i="59"/>
  <c r="AJ24" i="59"/>
  <c r="AJ25" i="59"/>
  <c r="AJ26" i="59"/>
  <c r="AJ27" i="59"/>
  <c r="AJ28" i="59"/>
  <c r="AJ29" i="59"/>
  <c r="AJ30" i="59"/>
  <c r="AJ31" i="59"/>
  <c r="AJ32" i="59"/>
  <c r="AJ33" i="59"/>
  <c r="AJ34" i="59"/>
  <c r="AJ35" i="59"/>
  <c r="AJ36" i="59"/>
  <c r="AJ37" i="59"/>
  <c r="AJ38" i="59"/>
  <c r="AJ39" i="59"/>
  <c r="AJ40" i="59"/>
  <c r="AJ41" i="59"/>
  <c r="AJ42" i="59"/>
  <c r="AJ43" i="59"/>
  <c r="AJ44" i="59"/>
  <c r="AJ45" i="59"/>
  <c r="AJ46" i="59"/>
  <c r="AJ47" i="59"/>
  <c r="AJ48" i="59"/>
  <c r="AJ49" i="59"/>
  <c r="AJ50" i="59"/>
  <c r="AJ51" i="59"/>
  <c r="AJ52" i="59"/>
  <c r="AJ53" i="59"/>
  <c r="AJ54" i="59"/>
  <c r="AJ55" i="59"/>
  <c r="AJ56" i="59"/>
  <c r="AJ57" i="59"/>
  <c r="AJ58" i="59"/>
  <c r="AJ59" i="59"/>
  <c r="AJ60" i="59"/>
  <c r="AJ61" i="59"/>
  <c r="AJ62" i="59"/>
  <c r="AJ63" i="59"/>
  <c r="AJ64" i="59"/>
  <c r="AJ65" i="59"/>
  <c r="AJ66" i="59"/>
  <c r="AJ67" i="59"/>
  <c r="AJ68" i="59"/>
  <c r="AJ69" i="59"/>
  <c r="AJ70" i="59"/>
  <c r="AJ71" i="59"/>
  <c r="AJ72" i="59"/>
  <c r="AJ73" i="59"/>
  <c r="AJ74" i="59"/>
  <c r="AJ75" i="59"/>
  <c r="AJ76" i="59"/>
  <c r="AJ77" i="59"/>
  <c r="AJ78" i="59"/>
  <c r="AJ79" i="59"/>
  <c r="AJ80" i="59"/>
  <c r="AJ81" i="59"/>
  <c r="AJ82" i="59"/>
  <c r="AJ83" i="59"/>
  <c r="AJ84" i="59"/>
  <c r="AJ85" i="59"/>
  <c r="AJ86" i="59"/>
  <c r="AJ87" i="59"/>
  <c r="AJ88" i="59"/>
  <c r="AJ89" i="59"/>
  <c r="AJ90" i="59"/>
  <c r="AJ91" i="59"/>
  <c r="AJ92" i="59"/>
  <c r="AJ93" i="59"/>
  <c r="AJ94" i="59"/>
  <c r="AJ95" i="59"/>
  <c r="AJ96" i="59"/>
  <c r="AJ97" i="59"/>
  <c r="AJ98" i="59"/>
  <c r="AJ99" i="59"/>
  <c r="AJ100" i="59"/>
  <c r="AJ101" i="59"/>
  <c r="AJ102" i="59"/>
  <c r="AJ2" i="59"/>
  <c r="AI3" i="59"/>
  <c r="AI4" i="59"/>
  <c r="AI5" i="59"/>
  <c r="AI6" i="59"/>
  <c r="AI7" i="59"/>
  <c r="AI8" i="59"/>
  <c r="AI9" i="59"/>
  <c r="AI10" i="59"/>
  <c r="AI11" i="59"/>
  <c r="AI12" i="59"/>
  <c r="AI13" i="59"/>
  <c r="AI14" i="59"/>
  <c r="AI15" i="59"/>
  <c r="AI16" i="59"/>
  <c r="AI17" i="59"/>
  <c r="AI18" i="59"/>
  <c r="AI19" i="59"/>
  <c r="AI20" i="59"/>
  <c r="AI21" i="59"/>
  <c r="AI22" i="59"/>
  <c r="AI23" i="59"/>
  <c r="AI24" i="59"/>
  <c r="AI25" i="59"/>
  <c r="AI26" i="59"/>
  <c r="AI27" i="59"/>
  <c r="AI28" i="59"/>
  <c r="AI29" i="59"/>
  <c r="AI30" i="59"/>
  <c r="AI31" i="59"/>
  <c r="AI32" i="59"/>
  <c r="AI33" i="59"/>
  <c r="AI34" i="59"/>
  <c r="AI35" i="59"/>
  <c r="AI36" i="59"/>
  <c r="AI37" i="59"/>
  <c r="AI38" i="59"/>
  <c r="AI39" i="59"/>
  <c r="AI40" i="59"/>
  <c r="AI41" i="59"/>
  <c r="AI42" i="59"/>
  <c r="AI43" i="59"/>
  <c r="AI44" i="59"/>
  <c r="AI45" i="59"/>
  <c r="AI46" i="59"/>
  <c r="AI47" i="59"/>
  <c r="AI48" i="59"/>
  <c r="AI49" i="59"/>
  <c r="AI50" i="59"/>
  <c r="AI51" i="59"/>
  <c r="AI52" i="59"/>
  <c r="AI53" i="59"/>
  <c r="AI54" i="59"/>
  <c r="AI55" i="59"/>
  <c r="AI56" i="59"/>
  <c r="AI57" i="59"/>
  <c r="AI58" i="59"/>
  <c r="AI59" i="59"/>
  <c r="AI60" i="59"/>
  <c r="AI61" i="59"/>
  <c r="AI62" i="59"/>
  <c r="AI63" i="59"/>
  <c r="AI64" i="59"/>
  <c r="AI65" i="59"/>
  <c r="AI66" i="59"/>
  <c r="AI67" i="59"/>
  <c r="AI68" i="59"/>
  <c r="AI69" i="59"/>
  <c r="AI70" i="59"/>
  <c r="AI71" i="59"/>
  <c r="AI72" i="59"/>
  <c r="AI73" i="59"/>
  <c r="AI74" i="59"/>
  <c r="AI75" i="59"/>
  <c r="AI76" i="59"/>
  <c r="AI77" i="59"/>
  <c r="AI78" i="59"/>
  <c r="AI79" i="59"/>
  <c r="AI80" i="59"/>
  <c r="AI81" i="59"/>
  <c r="AI82" i="59"/>
  <c r="AI83" i="59"/>
  <c r="AI84" i="59"/>
  <c r="AI85" i="59"/>
  <c r="AI86" i="59"/>
  <c r="AI87" i="59"/>
  <c r="AI88" i="59"/>
  <c r="AI89" i="59"/>
  <c r="AI90" i="59"/>
  <c r="AI91" i="59"/>
  <c r="AI92" i="59"/>
  <c r="AI93" i="59"/>
  <c r="AI94" i="59"/>
  <c r="AI95" i="59"/>
  <c r="AI96" i="59"/>
  <c r="AI97" i="59"/>
  <c r="AI98" i="59"/>
  <c r="AI99" i="59"/>
  <c r="AI100" i="59"/>
  <c r="AI101" i="59"/>
  <c r="AI102" i="59"/>
  <c r="AI2" i="59"/>
  <c r="AH3" i="59"/>
  <c r="AH4" i="59"/>
  <c r="AH5" i="59"/>
  <c r="AH6" i="59"/>
  <c r="AH7" i="59"/>
  <c r="AH8" i="59"/>
  <c r="AH9" i="59"/>
  <c r="AH10" i="59"/>
  <c r="AH11" i="59"/>
  <c r="AH12" i="59"/>
  <c r="AH13" i="59"/>
  <c r="AH14" i="59"/>
  <c r="AH15" i="59"/>
  <c r="AH16" i="59"/>
  <c r="AH17" i="59"/>
  <c r="AH18" i="59"/>
  <c r="AH19" i="59"/>
  <c r="AH20" i="59"/>
  <c r="AH21" i="59"/>
  <c r="AH22" i="59"/>
  <c r="AH23" i="59"/>
  <c r="AH24" i="59"/>
  <c r="AH25" i="59"/>
  <c r="AH26" i="59"/>
  <c r="AH27" i="59"/>
  <c r="AH28" i="59"/>
  <c r="AH29" i="59"/>
  <c r="AH30" i="59"/>
  <c r="AH31" i="59"/>
  <c r="AH32" i="59"/>
  <c r="AH33" i="59"/>
  <c r="AH34" i="59"/>
  <c r="AH35" i="59"/>
  <c r="AH36" i="59"/>
  <c r="AH37" i="59"/>
  <c r="AH38" i="59"/>
  <c r="AH39" i="59"/>
  <c r="AH40" i="59"/>
  <c r="AH41" i="59"/>
  <c r="AH42" i="59"/>
  <c r="AH43" i="59"/>
  <c r="AH44" i="59"/>
  <c r="AH45" i="59"/>
  <c r="AH46" i="59"/>
  <c r="AH47" i="59"/>
  <c r="AH48" i="59"/>
  <c r="AH49" i="59"/>
  <c r="AH50" i="59"/>
  <c r="AH51" i="59"/>
  <c r="AH52" i="59"/>
  <c r="AH53" i="59"/>
  <c r="AH54" i="59"/>
  <c r="AH55" i="59"/>
  <c r="AH56" i="59"/>
  <c r="AH57" i="59"/>
  <c r="AH58" i="59"/>
  <c r="AH59" i="59"/>
  <c r="AH60" i="59"/>
  <c r="AH61" i="59"/>
  <c r="AH62" i="59"/>
  <c r="AH63" i="59"/>
  <c r="AH64" i="59"/>
  <c r="AH65" i="59"/>
  <c r="AH66" i="59"/>
  <c r="AH67" i="59"/>
  <c r="AH68" i="59"/>
  <c r="AH69" i="59"/>
  <c r="AH70" i="59"/>
  <c r="AH71" i="59"/>
  <c r="AH72" i="59"/>
  <c r="AH73" i="59"/>
  <c r="AH74" i="59"/>
  <c r="AH75" i="59"/>
  <c r="AH76" i="59"/>
  <c r="AH77" i="59"/>
  <c r="AH78" i="59"/>
  <c r="AH79" i="59"/>
  <c r="AH80" i="59"/>
  <c r="AH81" i="59"/>
  <c r="AH82" i="59"/>
  <c r="AH83" i="59"/>
  <c r="AH84" i="59"/>
  <c r="AH85" i="59"/>
  <c r="AH86" i="59"/>
  <c r="AH87" i="59"/>
  <c r="AH88" i="59"/>
  <c r="AH89" i="59"/>
  <c r="AH90" i="59"/>
  <c r="AH91" i="59"/>
  <c r="AH92" i="59"/>
  <c r="AH93" i="59"/>
  <c r="AH94" i="59"/>
  <c r="AH95" i="59"/>
  <c r="AH96" i="59"/>
  <c r="AH97" i="59"/>
  <c r="AH98" i="59"/>
  <c r="AH99" i="59"/>
  <c r="AH100" i="59"/>
  <c r="AH101" i="59"/>
  <c r="AH102" i="59"/>
  <c r="AH2" i="59"/>
  <c r="AG3" i="59"/>
  <c r="AG4" i="59"/>
  <c r="AG5" i="59"/>
  <c r="AG6" i="59"/>
  <c r="AG7" i="59"/>
  <c r="AG8" i="59"/>
  <c r="AG9" i="59"/>
  <c r="AG10" i="59"/>
  <c r="AG11" i="59"/>
  <c r="AG12" i="59"/>
  <c r="AG13" i="59"/>
  <c r="AG14" i="59"/>
  <c r="AG15" i="59"/>
  <c r="AG16" i="59"/>
  <c r="AG17" i="59"/>
  <c r="AG18" i="59"/>
  <c r="AG19" i="59"/>
  <c r="AG20" i="59"/>
  <c r="AG21" i="59"/>
  <c r="AG22" i="59"/>
  <c r="AG23" i="59"/>
  <c r="AG24" i="59"/>
  <c r="AG25" i="59"/>
  <c r="AG26" i="59"/>
  <c r="AG27" i="59"/>
  <c r="AG28" i="59"/>
  <c r="AG29" i="59"/>
  <c r="AG30" i="59"/>
  <c r="AG31" i="59"/>
  <c r="AG32" i="59"/>
  <c r="AG33" i="59"/>
  <c r="AG34" i="59"/>
  <c r="AG35" i="59"/>
  <c r="AG36" i="59"/>
  <c r="AG37" i="59"/>
  <c r="AG38" i="59"/>
  <c r="AG39" i="59"/>
  <c r="AG40" i="59"/>
  <c r="AG41" i="59"/>
  <c r="AG42" i="59"/>
  <c r="AG43" i="59"/>
  <c r="AG44" i="59"/>
  <c r="AG45" i="59"/>
  <c r="AG46" i="59"/>
  <c r="AG47" i="59"/>
  <c r="AG48" i="59"/>
  <c r="AG49" i="59"/>
  <c r="AG50" i="59"/>
  <c r="AG51" i="59"/>
  <c r="AG52" i="59"/>
  <c r="AG53" i="59"/>
  <c r="AG54" i="59"/>
  <c r="AG55" i="59"/>
  <c r="AG56" i="59"/>
  <c r="AG57" i="59"/>
  <c r="AG58" i="59"/>
  <c r="AG59" i="59"/>
  <c r="AG60" i="59"/>
  <c r="AG61" i="59"/>
  <c r="AG62" i="59"/>
  <c r="AG63" i="59"/>
  <c r="AG64" i="59"/>
  <c r="AG65" i="59"/>
  <c r="AG66" i="59"/>
  <c r="AG67" i="59"/>
  <c r="AG68" i="59"/>
  <c r="AG69" i="59"/>
  <c r="AG70" i="59"/>
  <c r="AG71" i="59"/>
  <c r="AG72" i="59"/>
  <c r="AG73" i="59"/>
  <c r="AG74" i="59"/>
  <c r="AG75" i="59"/>
  <c r="AG76" i="59"/>
  <c r="AG77" i="59"/>
  <c r="AG78" i="59"/>
  <c r="AG79" i="59"/>
  <c r="AG80" i="59"/>
  <c r="AG81" i="59"/>
  <c r="AG82" i="59"/>
  <c r="AG83" i="59"/>
  <c r="AG84" i="59"/>
  <c r="AG85" i="59"/>
  <c r="AG86" i="59"/>
  <c r="AG87" i="59"/>
  <c r="AG88" i="59"/>
  <c r="AG89" i="59"/>
  <c r="AG90" i="59"/>
  <c r="AG91" i="59"/>
  <c r="AG92" i="59"/>
  <c r="AG93" i="59"/>
  <c r="AG94" i="59"/>
  <c r="AG95" i="59"/>
  <c r="AG96" i="59"/>
  <c r="AG97" i="59"/>
  <c r="AG98" i="59"/>
  <c r="AG99" i="59"/>
  <c r="AG100" i="59"/>
  <c r="AG101" i="59"/>
  <c r="AG102" i="59"/>
  <c r="AG2" i="59"/>
  <c r="AF3" i="59"/>
  <c r="AF4" i="59"/>
  <c r="AF5" i="59"/>
  <c r="AF6" i="59"/>
  <c r="AF7" i="59"/>
  <c r="AF8" i="59"/>
  <c r="AF9" i="59"/>
  <c r="AF10" i="59"/>
  <c r="AF11" i="59"/>
  <c r="AF12" i="59"/>
  <c r="AF13" i="59"/>
  <c r="AF14" i="59"/>
  <c r="AF15" i="59"/>
  <c r="AF16" i="59"/>
  <c r="AF17" i="59"/>
  <c r="AF18" i="59"/>
  <c r="AF19" i="59"/>
  <c r="AF20" i="59"/>
  <c r="AF21" i="59"/>
  <c r="AF22" i="59"/>
  <c r="AF23" i="59"/>
  <c r="AF24" i="59"/>
  <c r="AF25" i="59"/>
  <c r="AF26" i="59"/>
  <c r="AF27" i="59"/>
  <c r="AF28" i="59"/>
  <c r="AF29" i="59"/>
  <c r="AF30" i="59"/>
  <c r="AF31" i="59"/>
  <c r="AF32" i="59"/>
  <c r="AF33" i="59"/>
  <c r="AF34" i="59"/>
  <c r="AF35" i="59"/>
  <c r="AF36" i="59"/>
  <c r="AF37" i="59"/>
  <c r="AF38" i="59"/>
  <c r="AF39" i="59"/>
  <c r="AF40" i="59"/>
  <c r="AF41" i="59"/>
  <c r="AF42" i="59"/>
  <c r="AF43" i="59"/>
  <c r="AF44" i="59"/>
  <c r="AF45" i="59"/>
  <c r="AF46" i="59"/>
  <c r="AF47" i="59"/>
  <c r="AF48" i="59"/>
  <c r="AF49" i="59"/>
  <c r="AF50" i="59"/>
  <c r="AF51" i="59"/>
  <c r="AF52" i="59"/>
  <c r="AF53" i="59"/>
  <c r="AF54" i="59"/>
  <c r="AF55" i="59"/>
  <c r="AF56" i="59"/>
  <c r="AF57" i="59"/>
  <c r="AF58" i="59"/>
  <c r="AF59" i="59"/>
  <c r="AF60" i="59"/>
  <c r="AF61" i="59"/>
  <c r="AF62" i="59"/>
  <c r="AF63" i="59"/>
  <c r="AF64" i="59"/>
  <c r="AF65" i="59"/>
  <c r="AF66" i="59"/>
  <c r="AF67" i="59"/>
  <c r="AF68" i="59"/>
  <c r="AF69" i="59"/>
  <c r="AF70" i="59"/>
  <c r="AF71" i="59"/>
  <c r="AF72" i="59"/>
  <c r="AF73" i="59"/>
  <c r="AF74" i="59"/>
  <c r="AF75" i="59"/>
  <c r="AF76" i="59"/>
  <c r="AF77" i="59"/>
  <c r="AF78" i="59"/>
  <c r="AF79" i="59"/>
  <c r="AF80" i="59"/>
  <c r="AF81" i="59"/>
  <c r="AF82" i="59"/>
  <c r="AF83" i="59"/>
  <c r="AF84" i="59"/>
  <c r="AF85" i="59"/>
  <c r="AF86" i="59"/>
  <c r="AF87" i="59"/>
  <c r="AF88" i="59"/>
  <c r="AF89" i="59"/>
  <c r="AF90" i="59"/>
  <c r="AF91" i="59"/>
  <c r="AF92" i="59"/>
  <c r="AF93" i="59"/>
  <c r="AF94" i="59"/>
  <c r="AF95" i="59"/>
  <c r="AF96" i="59"/>
  <c r="AF97" i="59"/>
  <c r="AF98" i="59"/>
  <c r="AF99" i="59"/>
  <c r="AF100" i="59"/>
  <c r="AF101" i="59"/>
  <c r="AF102" i="59"/>
  <c r="AF2" i="59"/>
  <c r="AE3" i="59"/>
  <c r="AE4" i="59"/>
  <c r="AE5" i="59"/>
  <c r="AE6" i="59"/>
  <c r="AE7" i="59"/>
  <c r="AE8" i="59"/>
  <c r="AE9" i="59"/>
  <c r="AE10" i="59"/>
  <c r="AE11" i="59"/>
  <c r="AE12" i="59"/>
  <c r="AE13" i="59"/>
  <c r="AE14" i="59"/>
  <c r="AE15" i="59"/>
  <c r="AE16" i="59"/>
  <c r="AE17" i="59"/>
  <c r="AE18" i="59"/>
  <c r="AE19" i="59"/>
  <c r="AE20" i="59"/>
  <c r="AE21" i="59"/>
  <c r="AE22" i="59"/>
  <c r="AE23" i="59"/>
  <c r="AE24" i="59"/>
  <c r="AE25" i="59"/>
  <c r="AE26" i="59"/>
  <c r="AE27" i="59"/>
  <c r="AE28" i="59"/>
  <c r="AE29" i="59"/>
  <c r="AE30" i="59"/>
  <c r="AE31" i="59"/>
  <c r="AE32" i="59"/>
  <c r="AE33" i="59"/>
  <c r="AE34" i="59"/>
  <c r="AE35" i="59"/>
  <c r="AE36" i="59"/>
  <c r="AE37" i="59"/>
  <c r="AE38" i="59"/>
  <c r="AE39" i="59"/>
  <c r="AE40" i="59"/>
  <c r="AE41" i="59"/>
  <c r="AE42" i="59"/>
  <c r="AE43" i="59"/>
  <c r="AE44" i="59"/>
  <c r="AE45" i="59"/>
  <c r="AE46" i="59"/>
  <c r="AE47" i="59"/>
  <c r="AE48" i="59"/>
  <c r="AE49" i="59"/>
  <c r="AE50" i="59"/>
  <c r="AE51" i="59"/>
  <c r="AE52" i="59"/>
  <c r="AE53" i="59"/>
  <c r="AE54" i="59"/>
  <c r="AE55" i="59"/>
  <c r="AE56" i="59"/>
  <c r="AE57" i="59"/>
  <c r="AE58" i="59"/>
  <c r="AE59" i="59"/>
  <c r="AE60" i="59"/>
  <c r="AE61" i="59"/>
  <c r="AE62" i="59"/>
  <c r="AE63" i="59"/>
  <c r="AE64" i="59"/>
  <c r="AE65" i="59"/>
  <c r="AE66" i="59"/>
  <c r="AE67" i="59"/>
  <c r="AE68" i="59"/>
  <c r="AE69" i="59"/>
  <c r="AE70" i="59"/>
  <c r="AE71" i="59"/>
  <c r="AE72" i="59"/>
  <c r="AE73" i="59"/>
  <c r="AE74" i="59"/>
  <c r="AE75" i="59"/>
  <c r="AE76" i="59"/>
  <c r="AE77" i="59"/>
  <c r="AE78" i="59"/>
  <c r="AE79" i="59"/>
  <c r="AE80" i="59"/>
  <c r="AE81" i="59"/>
  <c r="AE82" i="59"/>
  <c r="AE83" i="59"/>
  <c r="AE84" i="59"/>
  <c r="AE85" i="59"/>
  <c r="AE86" i="59"/>
  <c r="AE87" i="59"/>
  <c r="AE88" i="59"/>
  <c r="AE89" i="59"/>
  <c r="AE90" i="59"/>
  <c r="AE91" i="59"/>
  <c r="AE92" i="59"/>
  <c r="AE93" i="59"/>
  <c r="AE94" i="59"/>
  <c r="AE95" i="59"/>
  <c r="AE96" i="59"/>
  <c r="AE97" i="59"/>
  <c r="AE98" i="59"/>
  <c r="AE99" i="59"/>
  <c r="AE100" i="59"/>
  <c r="AE101" i="59"/>
  <c r="AE102" i="59"/>
  <c r="AE2" i="59"/>
  <c r="AD3" i="59"/>
  <c r="AD4" i="59"/>
  <c r="AD5" i="59"/>
  <c r="AD6" i="59"/>
  <c r="AD7" i="59"/>
  <c r="AD8" i="59"/>
  <c r="AD9" i="59"/>
  <c r="AD10" i="59"/>
  <c r="AD11" i="59"/>
  <c r="AD12" i="59"/>
  <c r="AD13" i="59"/>
  <c r="AD14" i="59"/>
  <c r="AD15" i="59"/>
  <c r="AD16" i="59"/>
  <c r="AD17" i="59"/>
  <c r="AD18" i="59"/>
  <c r="AD19" i="59"/>
  <c r="AD20" i="59"/>
  <c r="AD21" i="59"/>
  <c r="AD22" i="59"/>
  <c r="AD23" i="59"/>
  <c r="AD24" i="59"/>
  <c r="AD25" i="59"/>
  <c r="AD26" i="59"/>
  <c r="AD27" i="59"/>
  <c r="AD28" i="59"/>
  <c r="AD29" i="59"/>
  <c r="AD30" i="59"/>
  <c r="AD31" i="59"/>
  <c r="AD32" i="59"/>
  <c r="AD33" i="59"/>
  <c r="AD34" i="59"/>
  <c r="AD35" i="59"/>
  <c r="AD36" i="59"/>
  <c r="AD37" i="59"/>
  <c r="AD38" i="59"/>
  <c r="AD39" i="59"/>
  <c r="AD40" i="59"/>
  <c r="AD41" i="59"/>
  <c r="AD42" i="59"/>
  <c r="AD43" i="59"/>
  <c r="AD44" i="59"/>
  <c r="AD45" i="59"/>
  <c r="AD46" i="59"/>
  <c r="AD47" i="59"/>
  <c r="AD48" i="59"/>
  <c r="AD49" i="59"/>
  <c r="AD50" i="59"/>
  <c r="AD51" i="59"/>
  <c r="AD52" i="59"/>
  <c r="AD53" i="59"/>
  <c r="AD54" i="59"/>
  <c r="AD55" i="59"/>
  <c r="AD56" i="59"/>
  <c r="AD57" i="59"/>
  <c r="AD58" i="59"/>
  <c r="AD59" i="59"/>
  <c r="AD60" i="59"/>
  <c r="AD61" i="59"/>
  <c r="AD62" i="59"/>
  <c r="AD63" i="59"/>
  <c r="AD64" i="59"/>
  <c r="AD65" i="59"/>
  <c r="AD66" i="59"/>
  <c r="AD67" i="59"/>
  <c r="AD68" i="59"/>
  <c r="AD69" i="59"/>
  <c r="AD70" i="59"/>
  <c r="AD71" i="59"/>
  <c r="AD72" i="59"/>
  <c r="AD73" i="59"/>
  <c r="AD74" i="59"/>
  <c r="AD75" i="59"/>
  <c r="AD76" i="59"/>
  <c r="AD77" i="59"/>
  <c r="AD78" i="59"/>
  <c r="AD79" i="59"/>
  <c r="AD80" i="59"/>
  <c r="AD81" i="59"/>
  <c r="AD82" i="59"/>
  <c r="AD83" i="59"/>
  <c r="AD84" i="59"/>
  <c r="AD85" i="59"/>
  <c r="AD86" i="59"/>
  <c r="AD87" i="59"/>
  <c r="AD88" i="59"/>
  <c r="AD89" i="59"/>
  <c r="AD90" i="59"/>
  <c r="AD91" i="59"/>
  <c r="AD92" i="59"/>
  <c r="AD93" i="59"/>
  <c r="AD94" i="59"/>
  <c r="AD95" i="59"/>
  <c r="AD96" i="59"/>
  <c r="AD97" i="59"/>
  <c r="AD98" i="59"/>
  <c r="AD99" i="59"/>
  <c r="AD100" i="59"/>
  <c r="AD101" i="59"/>
  <c r="AD102" i="59"/>
  <c r="AD2" i="59"/>
  <c r="AC3" i="59"/>
  <c r="AC4" i="59"/>
  <c r="AC5" i="59"/>
  <c r="AC6" i="59"/>
  <c r="AC7" i="59"/>
  <c r="AC8" i="59"/>
  <c r="AC9" i="59"/>
  <c r="AC10" i="59"/>
  <c r="AC11" i="59"/>
  <c r="AC12" i="59"/>
  <c r="AC13" i="59"/>
  <c r="AC14" i="59"/>
  <c r="AC15" i="59"/>
  <c r="AC16" i="59"/>
  <c r="AC17" i="59"/>
  <c r="AC18" i="59"/>
  <c r="AC19" i="59"/>
  <c r="AC20" i="59"/>
  <c r="AC21" i="59"/>
  <c r="AC22" i="59"/>
  <c r="AC23" i="59"/>
  <c r="AC24" i="59"/>
  <c r="AC25" i="59"/>
  <c r="AC26" i="59"/>
  <c r="AC27" i="59"/>
  <c r="AC28" i="59"/>
  <c r="AC29" i="59"/>
  <c r="AC30" i="59"/>
  <c r="AC31" i="59"/>
  <c r="AC32" i="59"/>
  <c r="AC33" i="59"/>
  <c r="AC34" i="59"/>
  <c r="AC35" i="59"/>
  <c r="AC36" i="59"/>
  <c r="AC37" i="59"/>
  <c r="AC38" i="59"/>
  <c r="AC39" i="59"/>
  <c r="AC40" i="59"/>
  <c r="AC41" i="59"/>
  <c r="AC42" i="59"/>
  <c r="AC43" i="59"/>
  <c r="AC44" i="59"/>
  <c r="AC45" i="59"/>
  <c r="AC46" i="59"/>
  <c r="AC47" i="59"/>
  <c r="AC48" i="59"/>
  <c r="AC49" i="59"/>
  <c r="AC50" i="59"/>
  <c r="AC51" i="59"/>
  <c r="AC52" i="59"/>
  <c r="AC53" i="59"/>
  <c r="AC54" i="59"/>
  <c r="AC55" i="59"/>
  <c r="AC56" i="59"/>
  <c r="AC57" i="59"/>
  <c r="AC58" i="59"/>
  <c r="AC59" i="59"/>
  <c r="AC60" i="59"/>
  <c r="AC61" i="59"/>
  <c r="AC62" i="59"/>
  <c r="AC63" i="59"/>
  <c r="AC64" i="59"/>
  <c r="AC65" i="59"/>
  <c r="AC66" i="59"/>
  <c r="AC67" i="59"/>
  <c r="AC68" i="59"/>
  <c r="AC69" i="59"/>
  <c r="AC70" i="59"/>
  <c r="AC71" i="59"/>
  <c r="AC72" i="59"/>
  <c r="AC73" i="59"/>
  <c r="AC74" i="59"/>
  <c r="AC75" i="59"/>
  <c r="AC76" i="59"/>
  <c r="AC77" i="59"/>
  <c r="AC78" i="59"/>
  <c r="AC79" i="59"/>
  <c r="AC80" i="59"/>
  <c r="AC81" i="59"/>
  <c r="AC82" i="59"/>
  <c r="AC83" i="59"/>
  <c r="AC84" i="59"/>
  <c r="AC85" i="59"/>
  <c r="AC86" i="59"/>
  <c r="AC87" i="59"/>
  <c r="AC88" i="59"/>
  <c r="AC89" i="59"/>
  <c r="AC90" i="59"/>
  <c r="AC91" i="59"/>
  <c r="AC92" i="59"/>
  <c r="AC93" i="59"/>
  <c r="AC94" i="59"/>
  <c r="AC95" i="59"/>
  <c r="AC96" i="59"/>
  <c r="AC97" i="59"/>
  <c r="AC98" i="59"/>
  <c r="AC99" i="59"/>
  <c r="AC100" i="59"/>
  <c r="AC101" i="59"/>
  <c r="AC102" i="59"/>
  <c r="AC2" i="59"/>
  <c r="AB3" i="59"/>
  <c r="AB4" i="59"/>
  <c r="AB5" i="59"/>
  <c r="AB6" i="59"/>
  <c r="AB7" i="59"/>
  <c r="AB8" i="59"/>
  <c r="AB9" i="59"/>
  <c r="AB10" i="59"/>
  <c r="AB11" i="59"/>
  <c r="AB12" i="59"/>
  <c r="AB13" i="59"/>
  <c r="AB14" i="59"/>
  <c r="AB15" i="59"/>
  <c r="AB16" i="59"/>
  <c r="AB17" i="59"/>
  <c r="AB18" i="59"/>
  <c r="AB19" i="59"/>
  <c r="AB20" i="59"/>
  <c r="AB21" i="59"/>
  <c r="AB22" i="59"/>
  <c r="AB23" i="59"/>
  <c r="AB24" i="59"/>
  <c r="AB25" i="59"/>
  <c r="AB26" i="59"/>
  <c r="AB27" i="59"/>
  <c r="AB28" i="59"/>
  <c r="AB29" i="59"/>
  <c r="AB30" i="59"/>
  <c r="AB31" i="59"/>
  <c r="AB32" i="59"/>
  <c r="AB33" i="59"/>
  <c r="AB34" i="59"/>
  <c r="AB35" i="59"/>
  <c r="AB36" i="59"/>
  <c r="AB37" i="59"/>
  <c r="AB38" i="59"/>
  <c r="AB39" i="59"/>
  <c r="AB40" i="59"/>
  <c r="AB41" i="59"/>
  <c r="AB42" i="59"/>
  <c r="AB43" i="59"/>
  <c r="AB44" i="59"/>
  <c r="AB45" i="59"/>
  <c r="AB46" i="59"/>
  <c r="AB47" i="59"/>
  <c r="AB48" i="59"/>
  <c r="AB49" i="59"/>
  <c r="AB50" i="59"/>
  <c r="AB51" i="59"/>
  <c r="AB52" i="59"/>
  <c r="AB53" i="59"/>
  <c r="AB54" i="59"/>
  <c r="AB55" i="59"/>
  <c r="AB56" i="59"/>
  <c r="AB57" i="59"/>
  <c r="AB58" i="59"/>
  <c r="AB59" i="59"/>
  <c r="AB60" i="59"/>
  <c r="AB61" i="59"/>
  <c r="AB62" i="59"/>
  <c r="AB63" i="59"/>
  <c r="AB64" i="59"/>
  <c r="AB65" i="59"/>
  <c r="AB66" i="59"/>
  <c r="AB67" i="59"/>
  <c r="AB68" i="59"/>
  <c r="AB69" i="59"/>
  <c r="AB70" i="59"/>
  <c r="AB71" i="59"/>
  <c r="AB72" i="59"/>
  <c r="AB73" i="59"/>
  <c r="AB74" i="59"/>
  <c r="AB75" i="59"/>
  <c r="AB76" i="59"/>
  <c r="AB77" i="59"/>
  <c r="AB78" i="59"/>
  <c r="AB79" i="59"/>
  <c r="AB80" i="59"/>
  <c r="AB81" i="59"/>
  <c r="AB82" i="59"/>
  <c r="AB83" i="59"/>
  <c r="AB84" i="59"/>
  <c r="AB85" i="59"/>
  <c r="AB86" i="59"/>
  <c r="AB87" i="59"/>
  <c r="AB88" i="59"/>
  <c r="AB89" i="59"/>
  <c r="AB90" i="59"/>
  <c r="AB91" i="59"/>
  <c r="AB92" i="59"/>
  <c r="AB93" i="59"/>
  <c r="AB94" i="59"/>
  <c r="AB95" i="59"/>
  <c r="AB96" i="59"/>
  <c r="AB97" i="59"/>
  <c r="AB98" i="59"/>
  <c r="AB99" i="59"/>
  <c r="AB100" i="59"/>
  <c r="AB101" i="59"/>
  <c r="AB102" i="59"/>
  <c r="AB2" i="59"/>
  <c r="AA3" i="59"/>
  <c r="AA4" i="59"/>
  <c r="AA5" i="59"/>
  <c r="AA6" i="59"/>
  <c r="AA7" i="59"/>
  <c r="AA8" i="59"/>
  <c r="AA9" i="59"/>
  <c r="AA10" i="59"/>
  <c r="AA11" i="59"/>
  <c r="AA12" i="59"/>
  <c r="AA13" i="59"/>
  <c r="AA14" i="59"/>
  <c r="AA15" i="59"/>
  <c r="AA16" i="59"/>
  <c r="AA17" i="59"/>
  <c r="AA18" i="59"/>
  <c r="AA19" i="59"/>
  <c r="AA20" i="59"/>
  <c r="AA21" i="59"/>
  <c r="AA22" i="59"/>
  <c r="AA23" i="59"/>
  <c r="AA24" i="59"/>
  <c r="AA25" i="59"/>
  <c r="AA26" i="59"/>
  <c r="AA27" i="59"/>
  <c r="AA28" i="59"/>
  <c r="AA29" i="59"/>
  <c r="AA30" i="59"/>
  <c r="AA31" i="59"/>
  <c r="AA32" i="59"/>
  <c r="AA33" i="59"/>
  <c r="AA34" i="59"/>
  <c r="AA35" i="59"/>
  <c r="AA36" i="59"/>
  <c r="AA37" i="59"/>
  <c r="AA38" i="59"/>
  <c r="AA39" i="59"/>
  <c r="AA40" i="59"/>
  <c r="AA41" i="59"/>
  <c r="AA42" i="59"/>
  <c r="AA43" i="59"/>
  <c r="AA44" i="59"/>
  <c r="AA45" i="59"/>
  <c r="AA46" i="59"/>
  <c r="AA47" i="59"/>
  <c r="AA48" i="59"/>
  <c r="AA49" i="59"/>
  <c r="AA50" i="59"/>
  <c r="AA51" i="59"/>
  <c r="AA52" i="59"/>
  <c r="AA53" i="59"/>
  <c r="AA54" i="59"/>
  <c r="AA55" i="59"/>
  <c r="AA56" i="59"/>
  <c r="AA57" i="59"/>
  <c r="AA58" i="59"/>
  <c r="AA59" i="59"/>
  <c r="AA60" i="59"/>
  <c r="AA61" i="59"/>
  <c r="AA62" i="59"/>
  <c r="AA63" i="59"/>
  <c r="AA64" i="59"/>
  <c r="AA65" i="59"/>
  <c r="AA66" i="59"/>
  <c r="AA67" i="59"/>
  <c r="AA68" i="59"/>
  <c r="AA69" i="59"/>
  <c r="AA70" i="59"/>
  <c r="AA71" i="59"/>
  <c r="AA72" i="59"/>
  <c r="AA73" i="59"/>
  <c r="AA74" i="59"/>
  <c r="AA75" i="59"/>
  <c r="AA76" i="59"/>
  <c r="AA77" i="59"/>
  <c r="AA78" i="59"/>
  <c r="AA79" i="59"/>
  <c r="AA80" i="59"/>
  <c r="AA81" i="59"/>
  <c r="AA82" i="59"/>
  <c r="AA83" i="59"/>
  <c r="AA84" i="59"/>
  <c r="AA85" i="59"/>
  <c r="AA86" i="59"/>
  <c r="AA87" i="59"/>
  <c r="AA88" i="59"/>
  <c r="AA89" i="59"/>
  <c r="AA90" i="59"/>
  <c r="AA91" i="59"/>
  <c r="AA92" i="59"/>
  <c r="AA93" i="59"/>
  <c r="AA94" i="59"/>
  <c r="AA95" i="59"/>
  <c r="AA96" i="59"/>
  <c r="AA97" i="59"/>
  <c r="AA98" i="59"/>
  <c r="AA99" i="59"/>
  <c r="AA100" i="59"/>
  <c r="AA101" i="59"/>
  <c r="AA102" i="59"/>
  <c r="AA2" i="59"/>
  <c r="Z3" i="59"/>
  <c r="Z4" i="59"/>
  <c r="Z5" i="59"/>
  <c r="Z6" i="59"/>
  <c r="Z7" i="59"/>
  <c r="Z8" i="59"/>
  <c r="Z9" i="59"/>
  <c r="Z10" i="59"/>
  <c r="Z11" i="59"/>
  <c r="Z12" i="59"/>
  <c r="Z13" i="59"/>
  <c r="Z14" i="59"/>
  <c r="Z15" i="59"/>
  <c r="Z16" i="59"/>
  <c r="Z17" i="59"/>
  <c r="Z18" i="59"/>
  <c r="Z19" i="59"/>
  <c r="Z20" i="59"/>
  <c r="Z21" i="59"/>
  <c r="Z22" i="59"/>
  <c r="Z23" i="59"/>
  <c r="Z24" i="59"/>
  <c r="Z25" i="59"/>
  <c r="Z26" i="59"/>
  <c r="Z27" i="59"/>
  <c r="Z28" i="59"/>
  <c r="Z29" i="59"/>
  <c r="Z30" i="59"/>
  <c r="Z31" i="59"/>
  <c r="Z32" i="59"/>
  <c r="Z33" i="59"/>
  <c r="Z34" i="59"/>
  <c r="Z35" i="59"/>
  <c r="Z36" i="59"/>
  <c r="Z37" i="59"/>
  <c r="Z38" i="59"/>
  <c r="Z39" i="59"/>
  <c r="Z40" i="59"/>
  <c r="Z41" i="59"/>
  <c r="Z42" i="59"/>
  <c r="Z43" i="59"/>
  <c r="Z44" i="59"/>
  <c r="Z45" i="59"/>
  <c r="Z46" i="59"/>
  <c r="Z47" i="59"/>
  <c r="Z48" i="59"/>
  <c r="Z49" i="59"/>
  <c r="Z50" i="59"/>
  <c r="Z51" i="59"/>
  <c r="Z52" i="59"/>
  <c r="Z53" i="59"/>
  <c r="Z54" i="59"/>
  <c r="Z55" i="59"/>
  <c r="Z56" i="59"/>
  <c r="Z57" i="59"/>
  <c r="Z58" i="59"/>
  <c r="Z59" i="59"/>
  <c r="Z60" i="59"/>
  <c r="Z61" i="59"/>
  <c r="Z62" i="59"/>
  <c r="Z63" i="59"/>
  <c r="Z64" i="59"/>
  <c r="Z65" i="59"/>
  <c r="Z66" i="59"/>
  <c r="Z67" i="59"/>
  <c r="Z68" i="59"/>
  <c r="Z69" i="59"/>
  <c r="Z70" i="59"/>
  <c r="Z71" i="59"/>
  <c r="Z72" i="59"/>
  <c r="Z73" i="59"/>
  <c r="Z74" i="59"/>
  <c r="Z75" i="59"/>
  <c r="Z76" i="59"/>
  <c r="Z77" i="59"/>
  <c r="Z78" i="59"/>
  <c r="Z79" i="59"/>
  <c r="Z80" i="59"/>
  <c r="Z81" i="59"/>
  <c r="Z82" i="59"/>
  <c r="Z83" i="59"/>
  <c r="Z84" i="59"/>
  <c r="Z85" i="59"/>
  <c r="Z86" i="59"/>
  <c r="Z87" i="59"/>
  <c r="Z88" i="59"/>
  <c r="Z89" i="59"/>
  <c r="Z90" i="59"/>
  <c r="Z91" i="59"/>
  <c r="Z92" i="59"/>
  <c r="Z93" i="59"/>
  <c r="Z94" i="59"/>
  <c r="Z95" i="59"/>
  <c r="Z96" i="59"/>
  <c r="Z97" i="59"/>
  <c r="Z98" i="59"/>
  <c r="Z99" i="59"/>
  <c r="Z100" i="59"/>
  <c r="Z101" i="59"/>
  <c r="Z102" i="59"/>
  <c r="Z2" i="59"/>
  <c r="Y3" i="59"/>
  <c r="Y4" i="59"/>
  <c r="Y5" i="59"/>
  <c r="Y6" i="59"/>
  <c r="Y7" i="59"/>
  <c r="Y8" i="59"/>
  <c r="Y9" i="59"/>
  <c r="Y10" i="59"/>
  <c r="Y11" i="59"/>
  <c r="Y12" i="59"/>
  <c r="Y13" i="59"/>
  <c r="Y14" i="59"/>
  <c r="Y15" i="59"/>
  <c r="Y16" i="59"/>
  <c r="Y17" i="59"/>
  <c r="Y18" i="59"/>
  <c r="Y19" i="59"/>
  <c r="Y20" i="59"/>
  <c r="Y21" i="59"/>
  <c r="Y22" i="59"/>
  <c r="Y23" i="59"/>
  <c r="Y24" i="59"/>
  <c r="Y25" i="59"/>
  <c r="Y26" i="59"/>
  <c r="Y27" i="59"/>
  <c r="Y28" i="59"/>
  <c r="Y29" i="59"/>
  <c r="Y30" i="59"/>
  <c r="Y31" i="59"/>
  <c r="Y32" i="59"/>
  <c r="Y33" i="59"/>
  <c r="Y34" i="59"/>
  <c r="Y35" i="59"/>
  <c r="Y36" i="59"/>
  <c r="Y37" i="59"/>
  <c r="Y38" i="59"/>
  <c r="Y39" i="59"/>
  <c r="Y40" i="59"/>
  <c r="Y41" i="59"/>
  <c r="Y42" i="59"/>
  <c r="Y43" i="59"/>
  <c r="Y44" i="59"/>
  <c r="Y45" i="59"/>
  <c r="Y46" i="59"/>
  <c r="Y47" i="59"/>
  <c r="Y48" i="59"/>
  <c r="Y49" i="59"/>
  <c r="Y50" i="59"/>
  <c r="Y51" i="59"/>
  <c r="Y52" i="59"/>
  <c r="Y53" i="59"/>
  <c r="Y54" i="59"/>
  <c r="Y55" i="59"/>
  <c r="Y56" i="59"/>
  <c r="Y57" i="59"/>
  <c r="Y58" i="59"/>
  <c r="Y59" i="59"/>
  <c r="Y60" i="59"/>
  <c r="Y61" i="59"/>
  <c r="Y62" i="59"/>
  <c r="Y63" i="59"/>
  <c r="Y64" i="59"/>
  <c r="Y65" i="59"/>
  <c r="Y66" i="59"/>
  <c r="Y67" i="59"/>
  <c r="Y68" i="59"/>
  <c r="Y69" i="59"/>
  <c r="Y70" i="59"/>
  <c r="Y71" i="59"/>
  <c r="Y72" i="59"/>
  <c r="Y73" i="59"/>
  <c r="Y74" i="59"/>
  <c r="Y75" i="59"/>
  <c r="Y76" i="59"/>
  <c r="Y77" i="59"/>
  <c r="Y78" i="59"/>
  <c r="Y79" i="59"/>
  <c r="Y80" i="59"/>
  <c r="Y81" i="59"/>
  <c r="Y82" i="59"/>
  <c r="Y83" i="59"/>
  <c r="Y84" i="59"/>
  <c r="Y85" i="59"/>
  <c r="Y86" i="59"/>
  <c r="Y87" i="59"/>
  <c r="Y88" i="59"/>
  <c r="Y89" i="59"/>
  <c r="Y90" i="59"/>
  <c r="Y91" i="59"/>
  <c r="Y92" i="59"/>
  <c r="Y93" i="59"/>
  <c r="Y94" i="59"/>
  <c r="Y95" i="59"/>
  <c r="Y96" i="59"/>
  <c r="Y97" i="59"/>
  <c r="Y98" i="59"/>
  <c r="Y99" i="59"/>
  <c r="Y100" i="59"/>
  <c r="Y101" i="59"/>
  <c r="Y102" i="59"/>
  <c r="Y2" i="59"/>
  <c r="X3" i="59"/>
  <c r="X4" i="59"/>
  <c r="X5" i="59"/>
  <c r="X6" i="59"/>
  <c r="X7" i="59"/>
  <c r="X8" i="59"/>
  <c r="X9" i="59"/>
  <c r="X10" i="59"/>
  <c r="X11" i="59"/>
  <c r="X12" i="59"/>
  <c r="X13" i="59"/>
  <c r="X14" i="59"/>
  <c r="X15" i="59"/>
  <c r="X16" i="59"/>
  <c r="X17" i="59"/>
  <c r="X18" i="59"/>
  <c r="X19" i="59"/>
  <c r="X20" i="59"/>
  <c r="X21" i="59"/>
  <c r="X22" i="59"/>
  <c r="X23" i="59"/>
  <c r="X24" i="59"/>
  <c r="X25" i="59"/>
  <c r="X26" i="59"/>
  <c r="X27" i="59"/>
  <c r="X28" i="59"/>
  <c r="X29" i="59"/>
  <c r="X30" i="59"/>
  <c r="X31" i="59"/>
  <c r="X32" i="59"/>
  <c r="X33" i="59"/>
  <c r="X34" i="59"/>
  <c r="X35" i="59"/>
  <c r="X36" i="59"/>
  <c r="X37" i="59"/>
  <c r="X38" i="59"/>
  <c r="X39" i="59"/>
  <c r="X40" i="59"/>
  <c r="X41" i="59"/>
  <c r="X42" i="59"/>
  <c r="X43" i="59"/>
  <c r="X44" i="59"/>
  <c r="X45" i="59"/>
  <c r="X46" i="59"/>
  <c r="X47" i="59"/>
  <c r="X48" i="59"/>
  <c r="X49" i="59"/>
  <c r="X50" i="59"/>
  <c r="X51" i="59"/>
  <c r="X52" i="59"/>
  <c r="X53" i="59"/>
  <c r="X54" i="59"/>
  <c r="X55" i="59"/>
  <c r="X56" i="59"/>
  <c r="X57" i="59"/>
  <c r="X58" i="59"/>
  <c r="X59" i="59"/>
  <c r="X60" i="59"/>
  <c r="X61" i="59"/>
  <c r="X62" i="59"/>
  <c r="X63" i="59"/>
  <c r="X64" i="59"/>
  <c r="X65" i="59"/>
  <c r="X66" i="59"/>
  <c r="X67" i="59"/>
  <c r="X68" i="59"/>
  <c r="X69" i="59"/>
  <c r="X70" i="59"/>
  <c r="X71" i="59"/>
  <c r="X72" i="59"/>
  <c r="X73" i="59"/>
  <c r="X74" i="59"/>
  <c r="X75" i="59"/>
  <c r="X76" i="59"/>
  <c r="X77" i="59"/>
  <c r="X78" i="59"/>
  <c r="X79" i="59"/>
  <c r="X80" i="59"/>
  <c r="X81" i="59"/>
  <c r="X82" i="59"/>
  <c r="X83" i="59"/>
  <c r="X84" i="59"/>
  <c r="X85" i="59"/>
  <c r="X86" i="59"/>
  <c r="X87" i="59"/>
  <c r="X88" i="59"/>
  <c r="X89" i="59"/>
  <c r="X90" i="59"/>
  <c r="X91" i="59"/>
  <c r="X92" i="59"/>
  <c r="X93" i="59"/>
  <c r="X94" i="59"/>
  <c r="X95" i="59"/>
  <c r="X96" i="59"/>
  <c r="X97" i="59"/>
  <c r="X98" i="59"/>
  <c r="X99" i="59"/>
  <c r="X100" i="59"/>
  <c r="X101" i="59"/>
  <c r="X102" i="59"/>
  <c r="X2" i="59"/>
  <c r="W3" i="59"/>
  <c r="W4" i="59"/>
  <c r="W5" i="59"/>
  <c r="W6" i="59"/>
  <c r="W7" i="59"/>
  <c r="W8" i="59"/>
  <c r="W9" i="59"/>
  <c r="W10" i="59"/>
  <c r="W11" i="59"/>
  <c r="W12" i="59"/>
  <c r="W13" i="59"/>
  <c r="W14" i="59"/>
  <c r="W15" i="59"/>
  <c r="W16" i="59"/>
  <c r="W17" i="59"/>
  <c r="W18" i="59"/>
  <c r="W19" i="59"/>
  <c r="W20" i="59"/>
  <c r="W21" i="59"/>
  <c r="W22" i="59"/>
  <c r="W23" i="59"/>
  <c r="W24" i="59"/>
  <c r="W25" i="59"/>
  <c r="W26" i="59"/>
  <c r="W27" i="59"/>
  <c r="W28" i="59"/>
  <c r="W29" i="59"/>
  <c r="W30" i="59"/>
  <c r="W31" i="59"/>
  <c r="W32" i="59"/>
  <c r="W33" i="59"/>
  <c r="W34" i="59"/>
  <c r="W35" i="59"/>
  <c r="W36" i="59"/>
  <c r="W37" i="59"/>
  <c r="W38" i="59"/>
  <c r="W39" i="59"/>
  <c r="W40" i="59"/>
  <c r="W41" i="59"/>
  <c r="W42" i="59"/>
  <c r="W43" i="59"/>
  <c r="W44" i="59"/>
  <c r="W45" i="59"/>
  <c r="W46" i="59"/>
  <c r="W47" i="59"/>
  <c r="W48" i="59"/>
  <c r="W49" i="59"/>
  <c r="W50" i="59"/>
  <c r="W51" i="59"/>
  <c r="W52" i="59"/>
  <c r="W53" i="59"/>
  <c r="W54" i="59"/>
  <c r="W55" i="59"/>
  <c r="W56" i="59"/>
  <c r="W57" i="59"/>
  <c r="W58" i="59"/>
  <c r="W59" i="59"/>
  <c r="W60" i="59"/>
  <c r="W61" i="59"/>
  <c r="W62" i="59"/>
  <c r="W63" i="59"/>
  <c r="W64" i="59"/>
  <c r="W65" i="59"/>
  <c r="W66" i="59"/>
  <c r="W67" i="59"/>
  <c r="W68" i="59"/>
  <c r="W69" i="59"/>
  <c r="W70" i="59"/>
  <c r="W71" i="59"/>
  <c r="W72" i="59"/>
  <c r="W73" i="59"/>
  <c r="W74" i="59"/>
  <c r="W75" i="59"/>
  <c r="W76" i="59"/>
  <c r="W77" i="59"/>
  <c r="W78" i="59"/>
  <c r="W79" i="59"/>
  <c r="W80" i="59"/>
  <c r="W81" i="59"/>
  <c r="W82" i="59"/>
  <c r="W83" i="59"/>
  <c r="W84" i="59"/>
  <c r="W85" i="59"/>
  <c r="W86" i="59"/>
  <c r="W87" i="59"/>
  <c r="W88" i="59"/>
  <c r="W89" i="59"/>
  <c r="W90" i="59"/>
  <c r="W91" i="59"/>
  <c r="W92" i="59"/>
  <c r="W93" i="59"/>
  <c r="W94" i="59"/>
  <c r="W95" i="59"/>
  <c r="W96" i="59"/>
  <c r="W97" i="59"/>
  <c r="W98" i="59"/>
  <c r="W99" i="59"/>
  <c r="W100" i="59"/>
  <c r="W101" i="59"/>
  <c r="W102" i="59"/>
  <c r="W2" i="59"/>
  <c r="W103" i="59" l="1"/>
  <c r="AM38" i="59"/>
  <c r="AM2" i="59"/>
  <c r="AM95" i="59"/>
  <c r="AM87" i="59"/>
  <c r="AM79" i="59"/>
  <c r="AM71" i="59"/>
  <c r="AM63" i="59"/>
  <c r="AM55" i="59"/>
  <c r="AM47" i="59"/>
  <c r="AM39" i="59"/>
  <c r="AM31" i="59"/>
  <c r="AM23" i="59"/>
  <c r="AM15" i="59"/>
  <c r="AM7" i="59"/>
  <c r="AM102" i="59"/>
  <c r="AM94" i="59"/>
  <c r="AM86" i="59"/>
  <c r="AM78" i="59"/>
  <c r="AM70" i="59"/>
  <c r="AM62" i="59"/>
  <c r="AM54" i="59"/>
  <c r="AM46" i="59"/>
  <c r="AM30" i="59"/>
  <c r="AM22" i="59"/>
  <c r="AM14" i="59"/>
  <c r="AM6" i="59"/>
  <c r="AM101" i="59"/>
  <c r="AM93" i="59"/>
  <c r="AM85" i="59"/>
  <c r="AM77" i="59"/>
  <c r="AM69" i="59"/>
  <c r="AM61" i="59"/>
  <c r="AM53" i="59"/>
  <c r="AM45" i="59"/>
  <c r="AM37" i="59"/>
  <c r="AM29" i="59"/>
  <c r="AM21" i="59"/>
  <c r="AM13" i="59"/>
  <c r="AM5" i="59"/>
  <c r="AM100" i="59"/>
  <c r="AM92" i="59"/>
  <c r="AM84" i="59"/>
  <c r="AM76" i="59"/>
  <c r="AM68" i="59"/>
  <c r="AM60" i="59"/>
  <c r="AM52" i="59"/>
  <c r="AM44" i="59"/>
  <c r="AM36" i="59"/>
  <c r="AM28" i="59"/>
  <c r="AM20" i="59"/>
  <c r="AM12" i="59"/>
  <c r="AM4" i="59"/>
  <c r="AM99" i="59"/>
  <c r="AM91" i="59"/>
  <c r="AM83" i="59"/>
  <c r="AM75" i="59"/>
  <c r="AM67" i="59"/>
  <c r="AM59" i="59"/>
  <c r="AM51" i="59"/>
  <c r="AM43" i="59"/>
  <c r="AM35" i="59"/>
  <c r="AM27" i="59"/>
  <c r="AM19" i="59"/>
  <c r="AM11" i="59"/>
  <c r="AM3" i="59"/>
  <c r="AM98" i="59"/>
  <c r="AM90" i="59"/>
  <c r="AM82" i="59"/>
  <c r="AM74" i="59"/>
  <c r="AM66" i="59"/>
  <c r="AM58" i="59"/>
  <c r="AM50" i="59"/>
  <c r="AM42" i="59"/>
  <c r="AM34" i="59"/>
  <c r="AM26" i="59"/>
  <c r="AM18" i="59"/>
  <c r="AM10" i="59"/>
  <c r="AM97" i="59"/>
  <c r="AM89" i="59"/>
  <c r="AM81" i="59"/>
  <c r="AM73" i="59"/>
  <c r="AM65" i="59"/>
  <c r="AM57" i="59"/>
  <c r="AM49" i="59"/>
  <c r="AM41" i="59"/>
  <c r="AM33" i="59"/>
  <c r="AM25" i="59"/>
  <c r="AM17" i="59"/>
  <c r="AM9" i="59"/>
  <c r="AM96" i="59"/>
  <c r="AM88" i="59"/>
  <c r="AM80" i="59"/>
  <c r="AM72" i="59"/>
  <c r="AM64" i="59"/>
  <c r="AM56" i="59"/>
  <c r="AM48" i="59"/>
  <c r="AM40" i="59"/>
  <c r="AM32" i="59"/>
  <c r="AM24" i="59"/>
  <c r="AM16" i="59"/>
  <c r="AM8" i="59"/>
  <c r="AL103" i="59"/>
  <c r="AK103" i="59"/>
  <c r="AJ103" i="59"/>
  <c r="AI103" i="59"/>
  <c r="AH103" i="59"/>
  <c r="AG103" i="59"/>
  <c r="AF103" i="59"/>
  <c r="AE103" i="59"/>
  <c r="AD103" i="59"/>
  <c r="AC103" i="59"/>
  <c r="AB103" i="59"/>
  <c r="AA103" i="59"/>
  <c r="Z103" i="59"/>
  <c r="Y103" i="59"/>
  <c r="X103" i="59"/>
  <c r="AM103" i="59" l="1"/>
  <c r="Q101" i="59" l="1"/>
  <c r="Q102" i="59"/>
  <c r="P101" i="59"/>
  <c r="P102" i="59"/>
  <c r="O101" i="59"/>
  <c r="O102" i="59"/>
  <c r="N101" i="59"/>
  <c r="N102" i="59"/>
  <c r="M101" i="59"/>
  <c r="M102" i="59"/>
  <c r="L101" i="59"/>
  <c r="L102" i="59"/>
  <c r="K101" i="59"/>
  <c r="K102" i="59"/>
  <c r="J101" i="59"/>
  <c r="J102" i="59"/>
  <c r="I101" i="59"/>
  <c r="I102" i="59"/>
  <c r="H101" i="59"/>
  <c r="H102" i="59"/>
  <c r="G101" i="59"/>
  <c r="G102" i="59"/>
  <c r="F101" i="59"/>
  <c r="F102" i="59"/>
  <c r="E101" i="59"/>
  <c r="E102" i="59"/>
  <c r="D101" i="59"/>
  <c r="D102" i="59"/>
  <c r="C101" i="59"/>
  <c r="C102" i="59"/>
  <c r="B101" i="59"/>
  <c r="B102" i="59"/>
  <c r="G42" i="59"/>
  <c r="G43" i="59"/>
  <c r="G44" i="59"/>
  <c r="B100" i="59"/>
  <c r="C100" i="59"/>
  <c r="D100" i="59"/>
  <c r="E100" i="59"/>
  <c r="F100" i="59"/>
  <c r="G100" i="59"/>
  <c r="H100" i="59"/>
  <c r="I100" i="59"/>
  <c r="J100" i="59"/>
  <c r="K100" i="59"/>
  <c r="L100" i="59"/>
  <c r="M100" i="59"/>
  <c r="N100" i="59"/>
  <c r="O100" i="59"/>
  <c r="P100" i="59"/>
  <c r="Q100" i="59"/>
  <c r="R105" i="59"/>
  <c r="Q3" i="59"/>
  <c r="Q4" i="59"/>
  <c r="Q5" i="59"/>
  <c r="Q6" i="59"/>
  <c r="Q7" i="59"/>
  <c r="Q8" i="59"/>
  <c r="Q9" i="59"/>
  <c r="Q10" i="59"/>
  <c r="Q11" i="59"/>
  <c r="Q12" i="59"/>
  <c r="Q13" i="59"/>
  <c r="Q14" i="59"/>
  <c r="Q15" i="59"/>
  <c r="Q16" i="59"/>
  <c r="Q17" i="59"/>
  <c r="Q18" i="59"/>
  <c r="Q19" i="59"/>
  <c r="Q20" i="59"/>
  <c r="Q21" i="59"/>
  <c r="Q22" i="59"/>
  <c r="Q23" i="59"/>
  <c r="Q24" i="59"/>
  <c r="Q25" i="59"/>
  <c r="Q26" i="59"/>
  <c r="Q27" i="59"/>
  <c r="Q28" i="59"/>
  <c r="Q29" i="59"/>
  <c r="Q30" i="59"/>
  <c r="Q31" i="59"/>
  <c r="Q32" i="59"/>
  <c r="Q33" i="59"/>
  <c r="Q34" i="59"/>
  <c r="Q35" i="59"/>
  <c r="Q36" i="59"/>
  <c r="Q37" i="59"/>
  <c r="Q38" i="59"/>
  <c r="Q39" i="59"/>
  <c r="Q40" i="59"/>
  <c r="Q41" i="59"/>
  <c r="Q42" i="59"/>
  <c r="Q43" i="59"/>
  <c r="Q44" i="59"/>
  <c r="Q45" i="59"/>
  <c r="Q46" i="59"/>
  <c r="Q47" i="59"/>
  <c r="Q48" i="59"/>
  <c r="Q49" i="59"/>
  <c r="Q50" i="59"/>
  <c r="Q51" i="59"/>
  <c r="Q52" i="59"/>
  <c r="Q53" i="59"/>
  <c r="Q54" i="59"/>
  <c r="Q55" i="59"/>
  <c r="Q56" i="59"/>
  <c r="Q57" i="59"/>
  <c r="Q58" i="59"/>
  <c r="Q59" i="59"/>
  <c r="Q60" i="59"/>
  <c r="Q61" i="59"/>
  <c r="Q62" i="59"/>
  <c r="Q63" i="59"/>
  <c r="Q64" i="59"/>
  <c r="Q65" i="59"/>
  <c r="Q66" i="59"/>
  <c r="Q67" i="59"/>
  <c r="Q68" i="59"/>
  <c r="Q69" i="59"/>
  <c r="Q70" i="59"/>
  <c r="Q71" i="59"/>
  <c r="Q72" i="59"/>
  <c r="Q73" i="59"/>
  <c r="Q74" i="59"/>
  <c r="Q75" i="59"/>
  <c r="Q76" i="59"/>
  <c r="Q77" i="59"/>
  <c r="Q78" i="59"/>
  <c r="Q79" i="59"/>
  <c r="Q80" i="59"/>
  <c r="Q81" i="59"/>
  <c r="Q82" i="59"/>
  <c r="Q83" i="59"/>
  <c r="Q84" i="59"/>
  <c r="Q85" i="59"/>
  <c r="Q86" i="59"/>
  <c r="Q87" i="59"/>
  <c r="Q88" i="59"/>
  <c r="Q89" i="59"/>
  <c r="Q90" i="59"/>
  <c r="Q91" i="59"/>
  <c r="Q92" i="59"/>
  <c r="Q93" i="59"/>
  <c r="Q94" i="59"/>
  <c r="Q95" i="59"/>
  <c r="Q96" i="59"/>
  <c r="Q97" i="59"/>
  <c r="Q98" i="59"/>
  <c r="Q99" i="59"/>
  <c r="Q2" i="59"/>
  <c r="P3" i="59"/>
  <c r="P4" i="59"/>
  <c r="P5" i="59"/>
  <c r="P6" i="59"/>
  <c r="P7" i="59"/>
  <c r="P8" i="59"/>
  <c r="P9" i="59"/>
  <c r="P10" i="59"/>
  <c r="P11" i="59"/>
  <c r="P12" i="59"/>
  <c r="P13" i="59"/>
  <c r="P14" i="59"/>
  <c r="P15" i="59"/>
  <c r="P16" i="59"/>
  <c r="P17" i="59"/>
  <c r="P18" i="59"/>
  <c r="P19" i="59"/>
  <c r="P20" i="59"/>
  <c r="P21" i="59"/>
  <c r="P22" i="59"/>
  <c r="P23" i="59"/>
  <c r="P24" i="59"/>
  <c r="P25" i="59"/>
  <c r="P26" i="59"/>
  <c r="P27" i="59"/>
  <c r="P28" i="59"/>
  <c r="P29" i="59"/>
  <c r="P30" i="59"/>
  <c r="P31" i="59"/>
  <c r="P32" i="59"/>
  <c r="P33" i="59"/>
  <c r="P34" i="59"/>
  <c r="P35" i="59"/>
  <c r="P36" i="59"/>
  <c r="P37" i="59"/>
  <c r="P38" i="59"/>
  <c r="P39" i="59"/>
  <c r="P40" i="59"/>
  <c r="P41" i="59"/>
  <c r="P42" i="59"/>
  <c r="P43" i="59"/>
  <c r="P44" i="59"/>
  <c r="P45" i="59"/>
  <c r="P46" i="59"/>
  <c r="P47" i="59"/>
  <c r="P48" i="59"/>
  <c r="P49" i="59"/>
  <c r="P50" i="59"/>
  <c r="P51" i="59"/>
  <c r="P52" i="59"/>
  <c r="P53" i="59"/>
  <c r="P54" i="59"/>
  <c r="P55" i="59"/>
  <c r="P56" i="59"/>
  <c r="P57" i="59"/>
  <c r="P58" i="59"/>
  <c r="P59" i="59"/>
  <c r="P60" i="59"/>
  <c r="P61" i="59"/>
  <c r="P62" i="59"/>
  <c r="P63" i="59"/>
  <c r="P64" i="59"/>
  <c r="P65" i="59"/>
  <c r="P66" i="59"/>
  <c r="P67" i="59"/>
  <c r="P68" i="59"/>
  <c r="P69" i="59"/>
  <c r="P70" i="59"/>
  <c r="P71" i="59"/>
  <c r="P72" i="59"/>
  <c r="P73" i="59"/>
  <c r="P74" i="59"/>
  <c r="P75" i="59"/>
  <c r="P76" i="59"/>
  <c r="P77" i="59"/>
  <c r="P78" i="59"/>
  <c r="P79" i="59"/>
  <c r="P80" i="59"/>
  <c r="P81" i="59"/>
  <c r="P82" i="59"/>
  <c r="P83" i="59"/>
  <c r="P84" i="59"/>
  <c r="P85" i="59"/>
  <c r="P86" i="59"/>
  <c r="P87" i="59"/>
  <c r="P88" i="59"/>
  <c r="P89" i="59"/>
  <c r="P90" i="59"/>
  <c r="P91" i="59"/>
  <c r="P92" i="59"/>
  <c r="P93" i="59"/>
  <c r="P94" i="59"/>
  <c r="P95" i="59"/>
  <c r="P96" i="59"/>
  <c r="P97" i="59"/>
  <c r="P98" i="59"/>
  <c r="P99" i="59"/>
  <c r="P2" i="59"/>
  <c r="O3" i="59"/>
  <c r="O4" i="59"/>
  <c r="O5" i="59"/>
  <c r="O6" i="59"/>
  <c r="O7" i="59"/>
  <c r="O8" i="59"/>
  <c r="O9" i="59"/>
  <c r="O10" i="59"/>
  <c r="O11" i="59"/>
  <c r="O12" i="59"/>
  <c r="O13" i="59"/>
  <c r="O14" i="59"/>
  <c r="O15" i="59"/>
  <c r="O16" i="59"/>
  <c r="O17" i="59"/>
  <c r="O18" i="59"/>
  <c r="O19" i="59"/>
  <c r="O20" i="59"/>
  <c r="O21" i="59"/>
  <c r="O22" i="59"/>
  <c r="O23" i="59"/>
  <c r="O24" i="59"/>
  <c r="O25" i="59"/>
  <c r="O26" i="59"/>
  <c r="O27" i="59"/>
  <c r="O28" i="59"/>
  <c r="O29" i="59"/>
  <c r="O30" i="59"/>
  <c r="O31" i="59"/>
  <c r="O32" i="59"/>
  <c r="O33" i="59"/>
  <c r="O34" i="59"/>
  <c r="O35" i="59"/>
  <c r="O36" i="59"/>
  <c r="O37" i="59"/>
  <c r="O38" i="59"/>
  <c r="O39" i="59"/>
  <c r="O40" i="59"/>
  <c r="O41" i="59"/>
  <c r="O42" i="59"/>
  <c r="O43" i="59"/>
  <c r="O44" i="59"/>
  <c r="O45" i="59"/>
  <c r="O46" i="59"/>
  <c r="O47" i="59"/>
  <c r="O48" i="59"/>
  <c r="O49" i="59"/>
  <c r="O50" i="59"/>
  <c r="O51" i="59"/>
  <c r="O52" i="59"/>
  <c r="O53" i="59"/>
  <c r="O54" i="59"/>
  <c r="O55" i="59"/>
  <c r="O56" i="59"/>
  <c r="O57" i="59"/>
  <c r="O58" i="59"/>
  <c r="O59" i="59"/>
  <c r="O60" i="59"/>
  <c r="O61" i="59"/>
  <c r="O62" i="59"/>
  <c r="O63" i="59"/>
  <c r="O64" i="59"/>
  <c r="O65" i="59"/>
  <c r="O66" i="59"/>
  <c r="O67" i="59"/>
  <c r="O68" i="59"/>
  <c r="O69" i="59"/>
  <c r="O70" i="59"/>
  <c r="O71" i="59"/>
  <c r="O72" i="59"/>
  <c r="O73" i="59"/>
  <c r="O74" i="59"/>
  <c r="O75" i="59"/>
  <c r="O76" i="59"/>
  <c r="O77" i="59"/>
  <c r="O78" i="59"/>
  <c r="O79" i="59"/>
  <c r="O80" i="59"/>
  <c r="O81" i="59"/>
  <c r="O82" i="59"/>
  <c r="O83" i="59"/>
  <c r="O84" i="59"/>
  <c r="O85" i="59"/>
  <c r="O86" i="59"/>
  <c r="O87" i="59"/>
  <c r="O88" i="59"/>
  <c r="O89" i="59"/>
  <c r="O90" i="59"/>
  <c r="O91" i="59"/>
  <c r="O92" i="59"/>
  <c r="O93" i="59"/>
  <c r="O94" i="59"/>
  <c r="O95" i="59"/>
  <c r="O96" i="59"/>
  <c r="O97" i="59"/>
  <c r="O98" i="59"/>
  <c r="O99" i="59"/>
  <c r="O2" i="59"/>
  <c r="N3" i="59"/>
  <c r="N4" i="59"/>
  <c r="N5" i="59"/>
  <c r="N6" i="59"/>
  <c r="N7" i="59"/>
  <c r="N8" i="59"/>
  <c r="N9" i="59"/>
  <c r="N10" i="59"/>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N37" i="59"/>
  <c r="N38" i="59"/>
  <c r="N39" i="59"/>
  <c r="N40" i="59"/>
  <c r="N41" i="59"/>
  <c r="N42" i="59"/>
  <c r="N43" i="59"/>
  <c r="N44" i="59"/>
  <c r="N45" i="59"/>
  <c r="N46" i="59"/>
  <c r="N47" i="59"/>
  <c r="N48" i="59"/>
  <c r="N49" i="59"/>
  <c r="N50" i="59"/>
  <c r="N51" i="59"/>
  <c r="N52" i="59"/>
  <c r="N53" i="59"/>
  <c r="N54" i="59"/>
  <c r="N55" i="59"/>
  <c r="N56" i="59"/>
  <c r="N57" i="59"/>
  <c r="N58" i="59"/>
  <c r="N59" i="59"/>
  <c r="N60" i="59"/>
  <c r="N61" i="59"/>
  <c r="N62" i="59"/>
  <c r="N63" i="59"/>
  <c r="N64" i="59"/>
  <c r="N65" i="59"/>
  <c r="N66" i="59"/>
  <c r="N67" i="59"/>
  <c r="N68" i="59"/>
  <c r="N69" i="59"/>
  <c r="N70" i="59"/>
  <c r="N71" i="59"/>
  <c r="N72" i="59"/>
  <c r="N73" i="59"/>
  <c r="N74" i="59"/>
  <c r="N75" i="59"/>
  <c r="N76" i="59"/>
  <c r="N77" i="59"/>
  <c r="N78" i="59"/>
  <c r="N79" i="59"/>
  <c r="N80" i="59"/>
  <c r="N81" i="59"/>
  <c r="N82" i="59"/>
  <c r="N83" i="59"/>
  <c r="N84" i="59"/>
  <c r="N85" i="59"/>
  <c r="N86" i="59"/>
  <c r="N87" i="59"/>
  <c r="N88" i="59"/>
  <c r="N89" i="59"/>
  <c r="N90" i="59"/>
  <c r="N91" i="59"/>
  <c r="N92" i="59"/>
  <c r="N93" i="59"/>
  <c r="N94" i="59"/>
  <c r="N95" i="59"/>
  <c r="N96" i="59"/>
  <c r="N97" i="59"/>
  <c r="N98" i="59"/>
  <c r="N99" i="59"/>
  <c r="N2" i="59"/>
  <c r="M3" i="59"/>
  <c r="M4" i="59"/>
  <c r="M5" i="59"/>
  <c r="M6" i="59"/>
  <c r="M7" i="59"/>
  <c r="M8" i="59"/>
  <c r="M9" i="59"/>
  <c r="M10" i="59"/>
  <c r="M11" i="59"/>
  <c r="M12" i="59"/>
  <c r="M13" i="59"/>
  <c r="M14" i="59"/>
  <c r="M15" i="59"/>
  <c r="M16" i="59"/>
  <c r="M17" i="59"/>
  <c r="M18" i="59"/>
  <c r="M19" i="59"/>
  <c r="M20" i="59"/>
  <c r="M21" i="59"/>
  <c r="M22" i="59"/>
  <c r="M23" i="59"/>
  <c r="M24" i="59"/>
  <c r="M25" i="59"/>
  <c r="M26" i="59"/>
  <c r="M27" i="59"/>
  <c r="M28" i="59"/>
  <c r="M29" i="59"/>
  <c r="M30" i="59"/>
  <c r="M31" i="59"/>
  <c r="M32" i="59"/>
  <c r="M33" i="59"/>
  <c r="M34" i="59"/>
  <c r="M35" i="59"/>
  <c r="M36" i="59"/>
  <c r="M37" i="59"/>
  <c r="M38" i="59"/>
  <c r="M39" i="59"/>
  <c r="M40" i="59"/>
  <c r="M41" i="59"/>
  <c r="M42" i="59"/>
  <c r="M43" i="59"/>
  <c r="M44" i="59"/>
  <c r="M45" i="59"/>
  <c r="M46" i="59"/>
  <c r="M47" i="59"/>
  <c r="M48" i="59"/>
  <c r="M49" i="59"/>
  <c r="M50" i="59"/>
  <c r="M51" i="59"/>
  <c r="M52" i="59"/>
  <c r="M53" i="59"/>
  <c r="M54" i="59"/>
  <c r="M55" i="59"/>
  <c r="M56" i="59"/>
  <c r="M57" i="59"/>
  <c r="M58" i="59"/>
  <c r="M59" i="59"/>
  <c r="M60" i="59"/>
  <c r="M61" i="59"/>
  <c r="M62" i="59"/>
  <c r="M63" i="59"/>
  <c r="M64" i="59"/>
  <c r="M65" i="59"/>
  <c r="M66" i="59"/>
  <c r="M67" i="59"/>
  <c r="M68" i="59"/>
  <c r="M69" i="59"/>
  <c r="M70" i="59"/>
  <c r="M71" i="59"/>
  <c r="M72" i="59"/>
  <c r="M73" i="59"/>
  <c r="M74" i="59"/>
  <c r="M75" i="59"/>
  <c r="M76" i="59"/>
  <c r="M77" i="59"/>
  <c r="M78" i="59"/>
  <c r="M79" i="59"/>
  <c r="M80" i="59"/>
  <c r="M81" i="59"/>
  <c r="M82" i="59"/>
  <c r="M83" i="59"/>
  <c r="M84" i="59"/>
  <c r="M85" i="59"/>
  <c r="M86" i="59"/>
  <c r="M87" i="59"/>
  <c r="M88" i="59"/>
  <c r="M89" i="59"/>
  <c r="M90" i="59"/>
  <c r="M91" i="59"/>
  <c r="M92" i="59"/>
  <c r="M93" i="59"/>
  <c r="M94" i="59"/>
  <c r="M95" i="59"/>
  <c r="M96" i="59"/>
  <c r="M97" i="59"/>
  <c r="M98" i="59"/>
  <c r="M99" i="59"/>
  <c r="M2" i="59"/>
  <c r="L43" i="59"/>
  <c r="L44" i="59"/>
  <c r="L45" i="59"/>
  <c r="L46" i="59"/>
  <c r="L47" i="59"/>
  <c r="L48" i="59"/>
  <c r="L49" i="59"/>
  <c r="L50" i="59"/>
  <c r="L51" i="59"/>
  <c r="L52" i="59"/>
  <c r="L53" i="59"/>
  <c r="L54" i="59"/>
  <c r="L55" i="59"/>
  <c r="L56" i="59"/>
  <c r="L57" i="59"/>
  <c r="L58" i="59"/>
  <c r="L59" i="59"/>
  <c r="L60" i="59"/>
  <c r="L61" i="59"/>
  <c r="L62" i="59"/>
  <c r="L63" i="59"/>
  <c r="L64" i="59"/>
  <c r="L65" i="59"/>
  <c r="L66" i="59"/>
  <c r="L67" i="59"/>
  <c r="L68" i="59"/>
  <c r="L69" i="59"/>
  <c r="L70" i="59"/>
  <c r="L71" i="59"/>
  <c r="L72" i="59"/>
  <c r="L73" i="59"/>
  <c r="L74" i="59"/>
  <c r="L75" i="59"/>
  <c r="L76" i="59"/>
  <c r="L77" i="59"/>
  <c r="L78" i="59"/>
  <c r="L79" i="59"/>
  <c r="L80" i="59"/>
  <c r="L81" i="59"/>
  <c r="L82" i="59"/>
  <c r="L83" i="59"/>
  <c r="L84" i="59"/>
  <c r="L85" i="59"/>
  <c r="L86" i="59"/>
  <c r="L87" i="59"/>
  <c r="L88" i="59"/>
  <c r="L89" i="59"/>
  <c r="L90" i="59"/>
  <c r="L91" i="59"/>
  <c r="L92" i="59"/>
  <c r="L93" i="59"/>
  <c r="L94" i="59"/>
  <c r="L95" i="59"/>
  <c r="L96" i="59"/>
  <c r="L97" i="59"/>
  <c r="L98" i="59"/>
  <c r="L99" i="59"/>
  <c r="L3" i="59"/>
  <c r="L4" i="59"/>
  <c r="L5" i="59"/>
  <c r="L6" i="59"/>
  <c r="L7" i="59"/>
  <c r="L8" i="59"/>
  <c r="L9" i="59"/>
  <c r="L10" i="59"/>
  <c r="L11" i="59"/>
  <c r="L12" i="59"/>
  <c r="L13" i="59"/>
  <c r="L14" i="59"/>
  <c r="L15" i="59"/>
  <c r="L16" i="59"/>
  <c r="L17" i="59"/>
  <c r="L18" i="59"/>
  <c r="L19" i="59"/>
  <c r="L20" i="59"/>
  <c r="L21" i="59"/>
  <c r="L22" i="59"/>
  <c r="L23" i="59"/>
  <c r="L24" i="59"/>
  <c r="L25" i="59"/>
  <c r="L26" i="59"/>
  <c r="L27" i="59"/>
  <c r="L28" i="59"/>
  <c r="L29" i="59"/>
  <c r="L30" i="59"/>
  <c r="L31" i="59"/>
  <c r="L32" i="59"/>
  <c r="L33" i="59"/>
  <c r="L34" i="59"/>
  <c r="L35" i="59"/>
  <c r="L36" i="59"/>
  <c r="L37" i="59"/>
  <c r="L38" i="59"/>
  <c r="L39" i="59"/>
  <c r="L40" i="59"/>
  <c r="L41" i="59"/>
  <c r="L42" i="59"/>
  <c r="L2" i="59"/>
  <c r="K3" i="59"/>
  <c r="K4" i="59"/>
  <c r="K5" i="59"/>
  <c r="K6" i="59"/>
  <c r="K7" i="59"/>
  <c r="K8" i="59"/>
  <c r="K9" i="59"/>
  <c r="K10" i="59"/>
  <c r="K11" i="59"/>
  <c r="K12" i="59"/>
  <c r="K13" i="59"/>
  <c r="K14" i="59"/>
  <c r="K15" i="59"/>
  <c r="K16" i="59"/>
  <c r="K17" i="59"/>
  <c r="K18" i="59"/>
  <c r="K19" i="59"/>
  <c r="K20" i="59"/>
  <c r="K21" i="59"/>
  <c r="K22" i="59"/>
  <c r="K23" i="59"/>
  <c r="K24" i="59"/>
  <c r="K25" i="59"/>
  <c r="K26" i="59"/>
  <c r="K27" i="59"/>
  <c r="K28" i="59"/>
  <c r="K29" i="59"/>
  <c r="K30" i="59"/>
  <c r="K31" i="59"/>
  <c r="K32" i="59"/>
  <c r="K33" i="59"/>
  <c r="K34" i="59"/>
  <c r="K35" i="59"/>
  <c r="K36" i="59"/>
  <c r="K37" i="59"/>
  <c r="K38" i="59"/>
  <c r="K39" i="59"/>
  <c r="K40" i="59"/>
  <c r="K41" i="59"/>
  <c r="K42" i="59"/>
  <c r="K43" i="59"/>
  <c r="K44" i="59"/>
  <c r="K45" i="59"/>
  <c r="K46" i="59"/>
  <c r="K47" i="59"/>
  <c r="K48" i="59"/>
  <c r="K49" i="59"/>
  <c r="K50" i="59"/>
  <c r="K51" i="59"/>
  <c r="K52" i="59"/>
  <c r="K53" i="59"/>
  <c r="K54" i="59"/>
  <c r="K55" i="59"/>
  <c r="K56" i="59"/>
  <c r="K57" i="59"/>
  <c r="K58" i="59"/>
  <c r="K59" i="59"/>
  <c r="K60" i="59"/>
  <c r="K61" i="59"/>
  <c r="K62" i="59"/>
  <c r="K63" i="59"/>
  <c r="K64" i="59"/>
  <c r="K65" i="59"/>
  <c r="K66" i="59"/>
  <c r="K67" i="59"/>
  <c r="K68" i="59"/>
  <c r="K69" i="59"/>
  <c r="K70" i="59"/>
  <c r="K71" i="59"/>
  <c r="K72" i="59"/>
  <c r="K73" i="59"/>
  <c r="K74" i="59"/>
  <c r="K75" i="59"/>
  <c r="K76" i="59"/>
  <c r="K77" i="59"/>
  <c r="K78" i="59"/>
  <c r="K79" i="59"/>
  <c r="K80" i="59"/>
  <c r="K81" i="59"/>
  <c r="K82" i="59"/>
  <c r="K83" i="59"/>
  <c r="K84" i="59"/>
  <c r="K85" i="59"/>
  <c r="K86" i="59"/>
  <c r="K87" i="59"/>
  <c r="K88" i="59"/>
  <c r="K89" i="59"/>
  <c r="K90" i="59"/>
  <c r="K91" i="59"/>
  <c r="K92" i="59"/>
  <c r="K93" i="59"/>
  <c r="K94" i="59"/>
  <c r="K95" i="59"/>
  <c r="K96" i="59"/>
  <c r="K97" i="59"/>
  <c r="K98" i="59"/>
  <c r="K99" i="59"/>
  <c r="K2" i="59"/>
  <c r="J43" i="59"/>
  <c r="J44" i="59"/>
  <c r="J45" i="59"/>
  <c r="J46" i="59"/>
  <c r="J47" i="59"/>
  <c r="J48" i="59"/>
  <c r="J49" i="59"/>
  <c r="J50" i="59"/>
  <c r="J51" i="59"/>
  <c r="J52" i="59"/>
  <c r="J53" i="59"/>
  <c r="J54" i="59"/>
  <c r="J55" i="59"/>
  <c r="J56" i="59"/>
  <c r="J57" i="59"/>
  <c r="J58" i="59"/>
  <c r="J59" i="59"/>
  <c r="J60" i="59"/>
  <c r="J61" i="59"/>
  <c r="J62" i="59"/>
  <c r="J63" i="59"/>
  <c r="J64" i="59"/>
  <c r="J65" i="59"/>
  <c r="J66" i="59"/>
  <c r="J67" i="59"/>
  <c r="J68" i="59"/>
  <c r="J69" i="59"/>
  <c r="J70" i="59"/>
  <c r="J71" i="59"/>
  <c r="J72" i="59"/>
  <c r="J73" i="59"/>
  <c r="J74" i="59"/>
  <c r="J75" i="59"/>
  <c r="J76" i="59"/>
  <c r="J77" i="59"/>
  <c r="J78" i="59"/>
  <c r="J79" i="59"/>
  <c r="J80" i="59"/>
  <c r="J81" i="59"/>
  <c r="J82" i="59"/>
  <c r="J83" i="59"/>
  <c r="J84" i="59"/>
  <c r="J85" i="59"/>
  <c r="J86" i="59"/>
  <c r="J87" i="59"/>
  <c r="J88" i="59"/>
  <c r="J89" i="59"/>
  <c r="J90" i="59"/>
  <c r="J91" i="59"/>
  <c r="J92" i="59"/>
  <c r="J93" i="59"/>
  <c r="J94" i="59"/>
  <c r="J95" i="59"/>
  <c r="J96" i="59"/>
  <c r="J97" i="59"/>
  <c r="J98" i="59"/>
  <c r="J99" i="59"/>
  <c r="J3" i="59"/>
  <c r="J4" i="59"/>
  <c r="J5" i="59"/>
  <c r="J6" i="59"/>
  <c r="J7" i="59"/>
  <c r="J8" i="59"/>
  <c r="J9" i="59"/>
  <c r="J10" i="59"/>
  <c r="J11" i="59"/>
  <c r="J12" i="59"/>
  <c r="J13" i="59"/>
  <c r="J14" i="59"/>
  <c r="J15" i="59"/>
  <c r="J16" i="59"/>
  <c r="J17" i="59"/>
  <c r="J18" i="59"/>
  <c r="J19" i="59"/>
  <c r="J20" i="59"/>
  <c r="J21" i="59"/>
  <c r="J22" i="59"/>
  <c r="J23" i="59"/>
  <c r="J24" i="59"/>
  <c r="J25" i="59"/>
  <c r="J26" i="59"/>
  <c r="J27" i="59"/>
  <c r="J28" i="59"/>
  <c r="J29" i="59"/>
  <c r="J30" i="59"/>
  <c r="J31" i="59"/>
  <c r="J32" i="59"/>
  <c r="J33" i="59"/>
  <c r="J34" i="59"/>
  <c r="J35" i="59"/>
  <c r="J36" i="59"/>
  <c r="J37" i="59"/>
  <c r="J38" i="59"/>
  <c r="J39" i="59"/>
  <c r="J40" i="59"/>
  <c r="J41" i="59"/>
  <c r="J42" i="59"/>
  <c r="J2" i="59"/>
  <c r="I3" i="59"/>
  <c r="I4" i="59"/>
  <c r="I5" i="59"/>
  <c r="I6" i="59"/>
  <c r="I7" i="59"/>
  <c r="I8" i="59"/>
  <c r="I9" i="59"/>
  <c r="I10" i="59"/>
  <c r="I11" i="59"/>
  <c r="I12" i="59"/>
  <c r="I13" i="59"/>
  <c r="I14" i="59"/>
  <c r="I15" i="59"/>
  <c r="I16" i="59"/>
  <c r="I17" i="59"/>
  <c r="I18" i="59"/>
  <c r="I19" i="59"/>
  <c r="I20" i="59"/>
  <c r="I21" i="59"/>
  <c r="I22" i="59"/>
  <c r="I23" i="59"/>
  <c r="I24" i="59"/>
  <c r="I25" i="59"/>
  <c r="I26" i="59"/>
  <c r="I27" i="59"/>
  <c r="I28" i="59"/>
  <c r="I29" i="59"/>
  <c r="I30" i="59"/>
  <c r="I31" i="59"/>
  <c r="I32" i="59"/>
  <c r="I33" i="59"/>
  <c r="I34" i="59"/>
  <c r="I35" i="59"/>
  <c r="I36" i="59"/>
  <c r="I37" i="59"/>
  <c r="I38" i="59"/>
  <c r="I39" i="59"/>
  <c r="I40" i="59"/>
  <c r="I41" i="59"/>
  <c r="I42" i="59"/>
  <c r="I43" i="59"/>
  <c r="I44" i="59"/>
  <c r="I45" i="59"/>
  <c r="I46" i="59"/>
  <c r="I47" i="59"/>
  <c r="I48" i="59"/>
  <c r="I49" i="59"/>
  <c r="I50" i="59"/>
  <c r="I51" i="59"/>
  <c r="I52" i="59"/>
  <c r="I53" i="59"/>
  <c r="I54" i="59"/>
  <c r="I55" i="59"/>
  <c r="I56" i="59"/>
  <c r="I57" i="59"/>
  <c r="I58" i="59"/>
  <c r="I59" i="59"/>
  <c r="I60" i="59"/>
  <c r="I61" i="59"/>
  <c r="I62" i="59"/>
  <c r="I63" i="59"/>
  <c r="I64" i="59"/>
  <c r="I65" i="59"/>
  <c r="I66" i="59"/>
  <c r="I67" i="59"/>
  <c r="I68" i="59"/>
  <c r="I69" i="59"/>
  <c r="I70" i="59"/>
  <c r="I71" i="59"/>
  <c r="I72" i="59"/>
  <c r="I73" i="59"/>
  <c r="I74" i="59"/>
  <c r="I75" i="59"/>
  <c r="I76" i="59"/>
  <c r="I77" i="59"/>
  <c r="I78" i="59"/>
  <c r="I79" i="59"/>
  <c r="I80" i="59"/>
  <c r="I81" i="59"/>
  <c r="I82" i="59"/>
  <c r="I83" i="59"/>
  <c r="I84" i="59"/>
  <c r="I85" i="59"/>
  <c r="I86" i="59"/>
  <c r="I87" i="59"/>
  <c r="I88" i="59"/>
  <c r="I89" i="59"/>
  <c r="I90" i="59"/>
  <c r="I91" i="59"/>
  <c r="I92" i="59"/>
  <c r="I93" i="59"/>
  <c r="I94" i="59"/>
  <c r="I95" i="59"/>
  <c r="I96" i="59"/>
  <c r="I97" i="59"/>
  <c r="I98" i="59"/>
  <c r="I99" i="59"/>
  <c r="I2" i="59"/>
  <c r="O103" i="59" l="1"/>
  <c r="K103" i="59"/>
  <c r="J103" i="59"/>
  <c r="I103" i="59"/>
  <c r="Q103" i="59"/>
  <c r="P103" i="59"/>
  <c r="M103" i="59"/>
  <c r="L103" i="59"/>
  <c r="N103" i="59"/>
  <c r="U102" i="59"/>
  <c r="U100" i="59"/>
  <c r="U101" i="59"/>
  <c r="H43" i="59" l="1"/>
  <c r="H44" i="59"/>
  <c r="H45" i="59"/>
  <c r="H46" i="59"/>
  <c r="H47" i="59"/>
  <c r="H48" i="59"/>
  <c r="H49" i="59"/>
  <c r="H50" i="59"/>
  <c r="H51" i="59"/>
  <c r="H52" i="59"/>
  <c r="H53" i="59"/>
  <c r="H54" i="59"/>
  <c r="H55" i="59"/>
  <c r="H56" i="59"/>
  <c r="H57" i="59"/>
  <c r="H58" i="59"/>
  <c r="H59" i="59"/>
  <c r="H60" i="59"/>
  <c r="H61" i="59"/>
  <c r="H62" i="59"/>
  <c r="H63" i="59"/>
  <c r="H64" i="59"/>
  <c r="H65" i="59"/>
  <c r="H66" i="59"/>
  <c r="H67" i="59"/>
  <c r="H68" i="59"/>
  <c r="H69" i="59"/>
  <c r="H70" i="59"/>
  <c r="H71" i="59"/>
  <c r="H72" i="59"/>
  <c r="H73" i="59"/>
  <c r="H74" i="59"/>
  <c r="H75" i="59"/>
  <c r="H76" i="59"/>
  <c r="H77" i="59"/>
  <c r="H78" i="59"/>
  <c r="H79" i="59"/>
  <c r="H80" i="59"/>
  <c r="H81" i="59"/>
  <c r="H82" i="59"/>
  <c r="H83" i="59"/>
  <c r="H84" i="59"/>
  <c r="H85" i="59"/>
  <c r="H86" i="59"/>
  <c r="H87" i="59"/>
  <c r="H88" i="59"/>
  <c r="H89" i="59"/>
  <c r="H90" i="59"/>
  <c r="H91" i="59"/>
  <c r="H92" i="59"/>
  <c r="H93" i="59"/>
  <c r="H94" i="59"/>
  <c r="H95" i="59"/>
  <c r="H96" i="59"/>
  <c r="H97" i="59"/>
  <c r="H98" i="59"/>
  <c r="H99" i="59"/>
  <c r="H3" i="59"/>
  <c r="H4" i="59"/>
  <c r="H5" i="59"/>
  <c r="H6" i="59"/>
  <c r="H7" i="59"/>
  <c r="H8" i="59"/>
  <c r="H9" i="59"/>
  <c r="H10" i="59"/>
  <c r="H11" i="59"/>
  <c r="H12" i="59"/>
  <c r="H13" i="59"/>
  <c r="H14" i="59"/>
  <c r="H15" i="59"/>
  <c r="H16" i="59"/>
  <c r="H17" i="59"/>
  <c r="H18" i="59"/>
  <c r="H19" i="59"/>
  <c r="H20" i="59"/>
  <c r="H21" i="59"/>
  <c r="H22" i="59"/>
  <c r="H23" i="59"/>
  <c r="H24" i="59"/>
  <c r="H25" i="59"/>
  <c r="H26" i="59"/>
  <c r="H27" i="59"/>
  <c r="H28" i="59"/>
  <c r="H29" i="59"/>
  <c r="H30" i="59"/>
  <c r="H31" i="59"/>
  <c r="H32" i="59"/>
  <c r="H33" i="59"/>
  <c r="H34" i="59"/>
  <c r="H35" i="59"/>
  <c r="H36" i="59"/>
  <c r="H37" i="59"/>
  <c r="H38" i="59"/>
  <c r="H39" i="59"/>
  <c r="H40" i="59"/>
  <c r="H41" i="59"/>
  <c r="H42" i="59"/>
  <c r="H2" i="59"/>
  <c r="G3" i="59"/>
  <c r="G4" i="59"/>
  <c r="G5" i="59"/>
  <c r="G6" i="59"/>
  <c r="G7" i="59"/>
  <c r="G8" i="59"/>
  <c r="G9" i="59"/>
  <c r="G10" i="59"/>
  <c r="G11" i="59"/>
  <c r="G12" i="59"/>
  <c r="G13" i="59"/>
  <c r="G14" i="59"/>
  <c r="G15" i="59"/>
  <c r="G16" i="59"/>
  <c r="G17" i="59"/>
  <c r="G18" i="59"/>
  <c r="G19" i="59"/>
  <c r="G20" i="59"/>
  <c r="G21" i="59"/>
  <c r="G22" i="59"/>
  <c r="G23" i="59"/>
  <c r="G24" i="59"/>
  <c r="G25" i="59"/>
  <c r="G26" i="59"/>
  <c r="G27" i="59"/>
  <c r="G28" i="59"/>
  <c r="G29" i="59"/>
  <c r="G30" i="59"/>
  <c r="G31" i="59"/>
  <c r="G32" i="59"/>
  <c r="G33" i="59"/>
  <c r="G34" i="59"/>
  <c r="G35" i="59"/>
  <c r="G36" i="59"/>
  <c r="G37" i="59"/>
  <c r="G38" i="59"/>
  <c r="G39" i="59"/>
  <c r="G40" i="59"/>
  <c r="G41" i="59"/>
  <c r="G45" i="59"/>
  <c r="G46" i="59"/>
  <c r="G47" i="59"/>
  <c r="G48" i="59"/>
  <c r="G49" i="59"/>
  <c r="G50" i="59"/>
  <c r="G51" i="59"/>
  <c r="G52" i="59"/>
  <c r="G53" i="59"/>
  <c r="G54" i="59"/>
  <c r="G55" i="59"/>
  <c r="G56" i="59"/>
  <c r="G57" i="59"/>
  <c r="G58" i="59"/>
  <c r="G59" i="59"/>
  <c r="G60" i="59"/>
  <c r="G61" i="59"/>
  <c r="G62" i="59"/>
  <c r="G63" i="59"/>
  <c r="G64" i="59"/>
  <c r="G65" i="59"/>
  <c r="G66" i="59"/>
  <c r="G67" i="59"/>
  <c r="G68" i="59"/>
  <c r="G69" i="59"/>
  <c r="G70" i="59"/>
  <c r="G71" i="59"/>
  <c r="G72" i="59"/>
  <c r="G73" i="59"/>
  <c r="G74" i="59"/>
  <c r="G75" i="59"/>
  <c r="G76" i="59"/>
  <c r="G77" i="59"/>
  <c r="G78" i="59"/>
  <c r="G79" i="59"/>
  <c r="G80" i="59"/>
  <c r="G81" i="59"/>
  <c r="G82" i="59"/>
  <c r="G83" i="59"/>
  <c r="G84" i="59"/>
  <c r="G85" i="59"/>
  <c r="G86" i="59"/>
  <c r="G87" i="59"/>
  <c r="G88" i="59"/>
  <c r="G89" i="59"/>
  <c r="G90" i="59"/>
  <c r="G91" i="59"/>
  <c r="G92" i="59"/>
  <c r="G93" i="59"/>
  <c r="G94" i="59"/>
  <c r="G95" i="59"/>
  <c r="G96" i="59"/>
  <c r="G97" i="59"/>
  <c r="G98" i="59"/>
  <c r="G99" i="59"/>
  <c r="G2" i="59"/>
  <c r="F3" i="59"/>
  <c r="F4" i="59"/>
  <c r="F5" i="59"/>
  <c r="F6" i="59"/>
  <c r="F7" i="59"/>
  <c r="F8" i="59"/>
  <c r="F9" i="59"/>
  <c r="F10" i="59"/>
  <c r="F11" i="59"/>
  <c r="F12" i="59"/>
  <c r="F13" i="59"/>
  <c r="F14" i="59"/>
  <c r="F15" i="59"/>
  <c r="F16" i="59"/>
  <c r="F17" i="59"/>
  <c r="F18" i="59"/>
  <c r="F19" i="59"/>
  <c r="F20" i="59"/>
  <c r="F21" i="59"/>
  <c r="F22" i="59"/>
  <c r="F23" i="59"/>
  <c r="F24" i="59"/>
  <c r="F25" i="59"/>
  <c r="F26" i="59"/>
  <c r="F27" i="59"/>
  <c r="F28" i="59"/>
  <c r="F29" i="59"/>
  <c r="F30" i="59"/>
  <c r="F31" i="59"/>
  <c r="F32" i="59"/>
  <c r="F33" i="59"/>
  <c r="F34" i="59"/>
  <c r="F35" i="59"/>
  <c r="F36" i="59"/>
  <c r="F37" i="59"/>
  <c r="F38" i="59"/>
  <c r="F39" i="59"/>
  <c r="F40" i="59"/>
  <c r="F41" i="59"/>
  <c r="F42" i="59"/>
  <c r="F43" i="59"/>
  <c r="F44" i="59"/>
  <c r="F45" i="59"/>
  <c r="F46" i="59"/>
  <c r="F47" i="59"/>
  <c r="F48" i="59"/>
  <c r="F49" i="59"/>
  <c r="F50" i="59"/>
  <c r="F51" i="59"/>
  <c r="F52" i="59"/>
  <c r="F53" i="59"/>
  <c r="F54" i="59"/>
  <c r="F55" i="59"/>
  <c r="F56" i="59"/>
  <c r="F57" i="59"/>
  <c r="F58" i="59"/>
  <c r="F59" i="59"/>
  <c r="F60" i="59"/>
  <c r="F61" i="59"/>
  <c r="F62" i="59"/>
  <c r="F63" i="59"/>
  <c r="F64" i="59"/>
  <c r="F65" i="59"/>
  <c r="F66" i="59"/>
  <c r="F67" i="59"/>
  <c r="F68" i="59"/>
  <c r="F69" i="59"/>
  <c r="F70" i="59"/>
  <c r="F71" i="59"/>
  <c r="F72" i="59"/>
  <c r="F73" i="59"/>
  <c r="F74" i="59"/>
  <c r="F75" i="59"/>
  <c r="F76" i="59"/>
  <c r="F77" i="59"/>
  <c r="F78" i="59"/>
  <c r="F79" i="59"/>
  <c r="F80" i="59"/>
  <c r="F81" i="59"/>
  <c r="F82" i="59"/>
  <c r="F83" i="59"/>
  <c r="F84" i="59"/>
  <c r="F85" i="59"/>
  <c r="F86" i="59"/>
  <c r="F87" i="59"/>
  <c r="F88" i="59"/>
  <c r="F89" i="59"/>
  <c r="F90" i="59"/>
  <c r="F91" i="59"/>
  <c r="F92" i="59"/>
  <c r="F93" i="59"/>
  <c r="F94" i="59"/>
  <c r="F95" i="59"/>
  <c r="F96" i="59"/>
  <c r="F97" i="59"/>
  <c r="F98" i="59"/>
  <c r="F99" i="59"/>
  <c r="F2" i="59"/>
  <c r="E3" i="59"/>
  <c r="E4" i="59"/>
  <c r="E5" i="59"/>
  <c r="E6" i="59"/>
  <c r="E7" i="59"/>
  <c r="E8" i="59"/>
  <c r="E9" i="59"/>
  <c r="E10" i="59"/>
  <c r="E11" i="59"/>
  <c r="E12" i="59"/>
  <c r="E13" i="59"/>
  <c r="E14" i="59"/>
  <c r="E15" i="59"/>
  <c r="E16" i="59"/>
  <c r="E17" i="59"/>
  <c r="E18" i="59"/>
  <c r="E19" i="59"/>
  <c r="E20" i="59"/>
  <c r="E21" i="59"/>
  <c r="E22" i="59"/>
  <c r="E23" i="59"/>
  <c r="E24" i="59"/>
  <c r="E25" i="59"/>
  <c r="E26" i="59"/>
  <c r="E27" i="59"/>
  <c r="E28" i="59"/>
  <c r="E29" i="59"/>
  <c r="E30" i="59"/>
  <c r="E31" i="59"/>
  <c r="E32" i="59"/>
  <c r="E33" i="59"/>
  <c r="E34" i="59"/>
  <c r="E35" i="59"/>
  <c r="E36" i="59"/>
  <c r="E37" i="59"/>
  <c r="E38" i="59"/>
  <c r="E39" i="59"/>
  <c r="E40" i="59"/>
  <c r="E41" i="59"/>
  <c r="E42" i="59"/>
  <c r="E43" i="59"/>
  <c r="E44" i="59"/>
  <c r="E45" i="59"/>
  <c r="E46" i="59"/>
  <c r="E47" i="59"/>
  <c r="E48" i="59"/>
  <c r="E49" i="59"/>
  <c r="E50" i="59"/>
  <c r="E51" i="59"/>
  <c r="E52" i="59"/>
  <c r="E53" i="59"/>
  <c r="E54" i="59"/>
  <c r="E55" i="59"/>
  <c r="E56" i="59"/>
  <c r="E57" i="59"/>
  <c r="E58" i="59"/>
  <c r="E59" i="59"/>
  <c r="E60" i="59"/>
  <c r="E61" i="59"/>
  <c r="E62" i="59"/>
  <c r="E63" i="59"/>
  <c r="E64" i="59"/>
  <c r="E65" i="59"/>
  <c r="E66" i="59"/>
  <c r="E67" i="59"/>
  <c r="E68" i="59"/>
  <c r="E69" i="59"/>
  <c r="E70" i="59"/>
  <c r="E71" i="59"/>
  <c r="E72" i="59"/>
  <c r="E73" i="59"/>
  <c r="E74" i="59"/>
  <c r="E75" i="59"/>
  <c r="E76" i="59"/>
  <c r="E77" i="59"/>
  <c r="E78" i="59"/>
  <c r="E79" i="59"/>
  <c r="E80" i="59"/>
  <c r="E81" i="59"/>
  <c r="E82" i="59"/>
  <c r="E83" i="59"/>
  <c r="E84" i="59"/>
  <c r="E85" i="59"/>
  <c r="E86" i="59"/>
  <c r="E87" i="59"/>
  <c r="E88" i="59"/>
  <c r="E89" i="59"/>
  <c r="E90" i="59"/>
  <c r="E91" i="59"/>
  <c r="E92" i="59"/>
  <c r="E93" i="59"/>
  <c r="E94" i="59"/>
  <c r="E95" i="59"/>
  <c r="E96" i="59"/>
  <c r="E97" i="59"/>
  <c r="E98" i="59"/>
  <c r="E99" i="59"/>
  <c r="E2" i="59"/>
  <c r="D99" i="59"/>
  <c r="D43" i="59"/>
  <c r="D44" i="59"/>
  <c r="D45" i="59"/>
  <c r="D46" i="59"/>
  <c r="D47" i="59"/>
  <c r="D48" i="59"/>
  <c r="D49" i="59"/>
  <c r="D50" i="59"/>
  <c r="D51" i="59"/>
  <c r="D52" i="59"/>
  <c r="D53" i="59"/>
  <c r="D54" i="59"/>
  <c r="D55" i="59"/>
  <c r="D56" i="59"/>
  <c r="D57" i="59"/>
  <c r="D58" i="59"/>
  <c r="D59" i="59"/>
  <c r="D60" i="59"/>
  <c r="D61" i="59"/>
  <c r="D62" i="59"/>
  <c r="D63" i="59"/>
  <c r="D64" i="59"/>
  <c r="D65" i="59"/>
  <c r="D66" i="59"/>
  <c r="D67" i="59"/>
  <c r="D68" i="59"/>
  <c r="D69" i="59"/>
  <c r="D70" i="59"/>
  <c r="D71" i="59"/>
  <c r="D72" i="59"/>
  <c r="D73" i="59"/>
  <c r="D74" i="59"/>
  <c r="D75" i="59"/>
  <c r="D76" i="59"/>
  <c r="D77" i="59"/>
  <c r="D78" i="59"/>
  <c r="D79" i="59"/>
  <c r="D80" i="59"/>
  <c r="D81" i="59"/>
  <c r="D82" i="59"/>
  <c r="D83" i="59"/>
  <c r="D84" i="59"/>
  <c r="D85" i="59"/>
  <c r="D86" i="59"/>
  <c r="D87" i="59"/>
  <c r="D88" i="59"/>
  <c r="D89" i="59"/>
  <c r="D90" i="59"/>
  <c r="D91" i="59"/>
  <c r="D92" i="59"/>
  <c r="D93" i="59"/>
  <c r="D94" i="59"/>
  <c r="D95" i="59"/>
  <c r="D96" i="59"/>
  <c r="D97" i="59"/>
  <c r="D98" i="59"/>
  <c r="D3" i="59"/>
  <c r="D4" i="59"/>
  <c r="D5" i="59"/>
  <c r="D6" i="59"/>
  <c r="D7" i="59"/>
  <c r="D8"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37" i="59"/>
  <c r="D38" i="59"/>
  <c r="D39" i="59"/>
  <c r="D40" i="59"/>
  <c r="D41" i="59"/>
  <c r="D42" i="59"/>
  <c r="D2" i="59"/>
  <c r="B98" i="59"/>
  <c r="C98" i="59"/>
  <c r="B99" i="59"/>
  <c r="C99" i="59"/>
  <c r="C43" i="59"/>
  <c r="C44" i="59"/>
  <c r="C45" i="59"/>
  <c r="C46" i="59"/>
  <c r="C47" i="59"/>
  <c r="C48" i="59"/>
  <c r="C49" i="59"/>
  <c r="C50" i="59"/>
  <c r="C51" i="59"/>
  <c r="C52" i="59"/>
  <c r="C53" i="59"/>
  <c r="C54" i="59"/>
  <c r="C55" i="59"/>
  <c r="C56" i="59"/>
  <c r="C57" i="59"/>
  <c r="C58" i="59"/>
  <c r="C59" i="59"/>
  <c r="C60" i="59"/>
  <c r="C61" i="59"/>
  <c r="C62" i="59"/>
  <c r="C63" i="59"/>
  <c r="C64" i="59"/>
  <c r="C65" i="59"/>
  <c r="C66" i="59"/>
  <c r="C67" i="59"/>
  <c r="C68" i="59"/>
  <c r="C69" i="59"/>
  <c r="C70" i="59"/>
  <c r="C71" i="59"/>
  <c r="C72" i="59"/>
  <c r="C73" i="59"/>
  <c r="C74" i="59"/>
  <c r="C75" i="59"/>
  <c r="C76" i="59"/>
  <c r="C77" i="59"/>
  <c r="C78" i="59"/>
  <c r="C79" i="59"/>
  <c r="C80" i="59"/>
  <c r="C81" i="59"/>
  <c r="C82" i="59"/>
  <c r="C83" i="59"/>
  <c r="C84" i="59"/>
  <c r="C85" i="59"/>
  <c r="C86" i="59"/>
  <c r="C87" i="59"/>
  <c r="C88" i="59"/>
  <c r="C89" i="59"/>
  <c r="C90" i="59"/>
  <c r="C91" i="59"/>
  <c r="C92" i="59"/>
  <c r="C93" i="59"/>
  <c r="C94" i="59"/>
  <c r="C95" i="59"/>
  <c r="C96" i="59"/>
  <c r="C97" i="59"/>
  <c r="C3" i="59"/>
  <c r="C4" i="59"/>
  <c r="C5" i="59"/>
  <c r="C6" i="59"/>
  <c r="C7" i="59"/>
  <c r="C8" i="59"/>
  <c r="C9"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35" i="59"/>
  <c r="C36" i="59"/>
  <c r="C37" i="59"/>
  <c r="C38" i="59"/>
  <c r="C39" i="59"/>
  <c r="C40" i="59"/>
  <c r="C41" i="59"/>
  <c r="C42" i="59"/>
  <c r="C2" i="59"/>
  <c r="B43" i="59"/>
  <c r="B44" i="59"/>
  <c r="B45" i="59"/>
  <c r="B46" i="59"/>
  <c r="B47" i="59"/>
  <c r="B48" i="59"/>
  <c r="B49" i="59"/>
  <c r="B50" i="59"/>
  <c r="B51" i="59"/>
  <c r="B52" i="59"/>
  <c r="B53" i="59"/>
  <c r="B54" i="59"/>
  <c r="B55" i="59"/>
  <c r="B56" i="59"/>
  <c r="B57" i="59"/>
  <c r="B58" i="59"/>
  <c r="B59" i="59"/>
  <c r="B60" i="59"/>
  <c r="B61" i="59"/>
  <c r="B62" i="59"/>
  <c r="B63" i="59"/>
  <c r="B64" i="59"/>
  <c r="B65" i="59"/>
  <c r="B66" i="59"/>
  <c r="B67" i="59"/>
  <c r="B68" i="59"/>
  <c r="B69" i="59"/>
  <c r="B70" i="59"/>
  <c r="B71" i="59"/>
  <c r="B72" i="59"/>
  <c r="B73" i="59"/>
  <c r="B74" i="59"/>
  <c r="B75" i="59"/>
  <c r="B76" i="59"/>
  <c r="B77" i="59"/>
  <c r="B78" i="59"/>
  <c r="B79" i="59"/>
  <c r="B80" i="59"/>
  <c r="B81" i="59"/>
  <c r="B82" i="59"/>
  <c r="B83" i="59"/>
  <c r="B84" i="59"/>
  <c r="B85" i="59"/>
  <c r="B86" i="59"/>
  <c r="B87" i="59"/>
  <c r="B88" i="59"/>
  <c r="B89" i="59"/>
  <c r="B90" i="59"/>
  <c r="B91" i="59"/>
  <c r="B92" i="59"/>
  <c r="B93" i="59"/>
  <c r="B94" i="59"/>
  <c r="B95" i="59"/>
  <c r="B96" i="59"/>
  <c r="B97" i="59"/>
  <c r="B3" i="59"/>
  <c r="B4" i="59"/>
  <c r="B5" i="59"/>
  <c r="B6" i="59"/>
  <c r="B7" i="59"/>
  <c r="B8" i="59"/>
  <c r="B9" i="59"/>
  <c r="B10" i="59"/>
  <c r="B11" i="59"/>
  <c r="B12" i="59"/>
  <c r="B13" i="59"/>
  <c r="B14" i="59"/>
  <c r="B15" i="59"/>
  <c r="B16" i="59"/>
  <c r="B17" i="59"/>
  <c r="B18" i="59"/>
  <c r="B19" i="59"/>
  <c r="B20" i="59"/>
  <c r="B21" i="59"/>
  <c r="B22" i="59"/>
  <c r="B23" i="59"/>
  <c r="B24" i="59"/>
  <c r="B25" i="59"/>
  <c r="B26" i="59"/>
  <c r="B27" i="59"/>
  <c r="B28" i="59"/>
  <c r="B29" i="59"/>
  <c r="B30" i="59"/>
  <c r="B31" i="59"/>
  <c r="B32" i="59"/>
  <c r="B33" i="59"/>
  <c r="B34" i="59"/>
  <c r="B35" i="59"/>
  <c r="B36" i="59"/>
  <c r="B37" i="59"/>
  <c r="B38" i="59"/>
  <c r="B39" i="59"/>
  <c r="B40" i="59"/>
  <c r="B41" i="59"/>
  <c r="B42" i="59"/>
  <c r="B2" i="59"/>
  <c r="I106" i="59"/>
  <c r="J106" i="59"/>
  <c r="K106" i="59"/>
  <c r="L106" i="59"/>
  <c r="M106" i="59"/>
  <c r="N106" i="59"/>
  <c r="O106" i="59"/>
  <c r="Q106" i="59"/>
  <c r="G103" i="59" l="1"/>
  <c r="G106" i="59" s="1"/>
  <c r="F103" i="59"/>
  <c r="F106" i="59" s="1"/>
  <c r="E103" i="59"/>
  <c r="D103" i="59"/>
  <c r="D106" i="59" s="1"/>
  <c r="B103" i="59"/>
  <c r="U98" i="59"/>
  <c r="U97" i="59"/>
  <c r="U96" i="59"/>
  <c r="U95" i="59"/>
  <c r="U94" i="59"/>
  <c r="C103" i="59"/>
  <c r="C106" i="59" s="1"/>
  <c r="U93" i="59"/>
  <c r="U92" i="59"/>
  <c r="U99" i="59"/>
  <c r="H103" i="59"/>
  <c r="H106" i="59" s="1"/>
  <c r="U91" i="59"/>
  <c r="U67" i="59"/>
  <c r="U59" i="59"/>
  <c r="U51" i="59"/>
  <c r="U43" i="59"/>
  <c r="U35" i="59"/>
  <c r="U27" i="59"/>
  <c r="U19" i="59"/>
  <c r="U11" i="59"/>
  <c r="U3" i="59"/>
  <c r="U90" i="59"/>
  <c r="U82" i="59"/>
  <c r="U74" i="59"/>
  <c r="U66" i="59"/>
  <c r="U58" i="59"/>
  <c r="U50" i="59"/>
  <c r="U42" i="59"/>
  <c r="U34" i="59"/>
  <c r="U26" i="59"/>
  <c r="U18" i="59"/>
  <c r="U10" i="59"/>
  <c r="U89" i="59"/>
  <c r="U81" i="59"/>
  <c r="U73" i="59"/>
  <c r="U65" i="59"/>
  <c r="U57" i="59"/>
  <c r="U49" i="59"/>
  <c r="U41" i="59"/>
  <c r="U33" i="59"/>
  <c r="U25" i="59"/>
  <c r="U17" i="59"/>
  <c r="U9" i="59"/>
  <c r="U88" i="59"/>
  <c r="U80" i="59"/>
  <c r="U72" i="59"/>
  <c r="U64" i="59"/>
  <c r="U56" i="59"/>
  <c r="U48" i="59"/>
  <c r="U40" i="59"/>
  <c r="U32" i="59"/>
  <c r="U24" i="59"/>
  <c r="U16" i="59"/>
  <c r="U8" i="59"/>
  <c r="U87" i="59"/>
  <c r="U79" i="59"/>
  <c r="U71" i="59"/>
  <c r="U63" i="59"/>
  <c r="U55" i="59"/>
  <c r="U47" i="59"/>
  <c r="U31" i="59"/>
  <c r="U23" i="59"/>
  <c r="U15" i="59"/>
  <c r="U7" i="59"/>
  <c r="U86" i="59"/>
  <c r="U78" i="59"/>
  <c r="U70" i="59"/>
  <c r="U62" i="59"/>
  <c r="U54" i="59"/>
  <c r="U46" i="59"/>
  <c r="U38" i="59"/>
  <c r="U30" i="59"/>
  <c r="U22" i="59"/>
  <c r="U14" i="59"/>
  <c r="U6" i="59"/>
  <c r="U85" i="59"/>
  <c r="U77" i="59"/>
  <c r="U69" i="59"/>
  <c r="U61" i="59"/>
  <c r="U53" i="59"/>
  <c r="U45" i="59"/>
  <c r="U37" i="59"/>
  <c r="U29" i="59"/>
  <c r="U21" i="59"/>
  <c r="U13" i="59"/>
  <c r="U5" i="59"/>
  <c r="U2" i="59"/>
  <c r="U84" i="59"/>
  <c r="U76" i="59"/>
  <c r="U68" i="59"/>
  <c r="U60" i="59"/>
  <c r="U52" i="59"/>
  <c r="U44" i="59"/>
  <c r="U36" i="59"/>
  <c r="U28" i="59"/>
  <c r="U20" i="59"/>
  <c r="U12" i="59"/>
  <c r="U4" i="59"/>
  <c r="U39" i="59"/>
  <c r="U75" i="59"/>
  <c r="U83" i="59"/>
  <c r="E106" i="59"/>
  <c r="P106" i="59"/>
  <c r="R103" i="59" l="1"/>
  <c r="B106" i="59"/>
  <c r="J17" i="55" l="1"/>
  <c r="M17" i="55" s="1"/>
  <c r="F50" i="56"/>
  <c r="F51" i="56"/>
  <c r="F52" i="56"/>
  <c r="F53" i="56"/>
  <c r="F56" i="56"/>
  <c r="F55" i="56"/>
  <c r="F54" i="56"/>
  <c r="F57" i="56"/>
  <c r="F58" i="56"/>
  <c r="F59" i="56"/>
  <c r="F60" i="56"/>
  <c r="F61" i="56"/>
  <c r="F62" i="56"/>
  <c r="F63" i="56"/>
  <c r="F34" i="56"/>
  <c r="F43" i="56"/>
  <c r="F42" i="56"/>
  <c r="F37" i="56"/>
  <c r="F47" i="56"/>
  <c r="F39" i="56"/>
  <c r="F35" i="56"/>
  <c r="F40" i="56"/>
  <c r="F44" i="56"/>
  <c r="F36" i="56"/>
  <c r="F45" i="56"/>
  <c r="F46" i="56"/>
  <c r="F38" i="56"/>
  <c r="F41" i="56"/>
  <c r="D31" i="56"/>
  <c r="C31" i="56"/>
  <c r="B31" i="56"/>
  <c r="D30" i="56"/>
  <c r="C30" i="56"/>
  <c r="B30" i="56"/>
  <c r="D29" i="56"/>
  <c r="C29" i="56"/>
  <c r="B29" i="56"/>
  <c r="D28" i="56"/>
  <c r="C28" i="56"/>
  <c r="B28" i="56"/>
  <c r="D27" i="56"/>
  <c r="C27" i="56"/>
  <c r="B27" i="56"/>
  <c r="D26" i="56"/>
  <c r="C26" i="56"/>
  <c r="B26" i="56"/>
  <c r="D25" i="56"/>
  <c r="C25" i="56"/>
  <c r="B25" i="56"/>
  <c r="D24" i="56"/>
  <c r="C24" i="56"/>
  <c r="B24" i="56"/>
  <c r="D23" i="56"/>
  <c r="C23" i="56"/>
  <c r="B23" i="56"/>
  <c r="D22" i="56"/>
  <c r="C22" i="56"/>
  <c r="B22" i="56"/>
  <c r="D21" i="56"/>
  <c r="C21" i="56"/>
  <c r="B21" i="56"/>
  <c r="D20" i="56"/>
  <c r="C20" i="56"/>
  <c r="B20" i="56"/>
  <c r="D19" i="56"/>
  <c r="C19" i="56"/>
  <c r="B19" i="56"/>
  <c r="D18" i="56"/>
  <c r="C18" i="56"/>
  <c r="B18" i="56"/>
  <c r="E29" i="55"/>
  <c r="E28" i="55"/>
  <c r="L17" i="55"/>
  <c r="K17" i="55"/>
  <c r="D17" i="55"/>
  <c r="C17" i="55"/>
  <c r="B17" i="55"/>
  <c r="E17" i="55" s="1"/>
  <c r="L16" i="55"/>
  <c r="K16" i="55"/>
  <c r="J16" i="55"/>
  <c r="M16" i="55" s="1"/>
  <c r="D16" i="55"/>
  <c r="C16" i="55"/>
  <c r="B16" i="55"/>
  <c r="E16" i="55" s="1"/>
  <c r="L15" i="55"/>
  <c r="K15" i="55"/>
  <c r="J15" i="55"/>
  <c r="M15" i="55" s="1"/>
  <c r="D15" i="55"/>
  <c r="C15" i="55"/>
  <c r="B15" i="55"/>
  <c r="E15" i="55" s="1"/>
  <c r="L14" i="55"/>
  <c r="K14" i="55"/>
  <c r="J14" i="55"/>
  <c r="M14" i="55" s="1"/>
  <c r="D14" i="55"/>
  <c r="C14" i="55"/>
  <c r="B14" i="55"/>
  <c r="E14" i="55" s="1"/>
  <c r="L13" i="55"/>
  <c r="K13" i="55"/>
  <c r="J13" i="55"/>
  <c r="D13" i="55"/>
  <c r="C13" i="55"/>
  <c r="B13" i="55"/>
  <c r="E13" i="55" s="1"/>
  <c r="L12" i="55"/>
  <c r="K12" i="55"/>
  <c r="J12" i="55"/>
  <c r="D12" i="55"/>
  <c r="C12" i="55"/>
  <c r="B12" i="55"/>
  <c r="E12" i="55" s="1"/>
  <c r="L11" i="55"/>
  <c r="K11" i="55"/>
  <c r="J11" i="55"/>
  <c r="M11" i="55" s="1"/>
  <c r="D11" i="55"/>
  <c r="C11" i="55"/>
  <c r="B11" i="55"/>
  <c r="E11" i="55" s="1"/>
  <c r="L10" i="55"/>
  <c r="K10" i="55"/>
  <c r="J10" i="55"/>
  <c r="M10" i="55" s="1"/>
  <c r="D10" i="55"/>
  <c r="C10" i="55"/>
  <c r="B10" i="55"/>
  <c r="E10" i="55" s="1"/>
  <c r="L9" i="55"/>
  <c r="K9" i="55"/>
  <c r="J9" i="55"/>
  <c r="M9" i="55" s="1"/>
  <c r="D9" i="55"/>
  <c r="C9" i="55"/>
  <c r="B9" i="55"/>
  <c r="E9" i="55" s="1"/>
  <c r="L8" i="55"/>
  <c r="K8" i="55"/>
  <c r="J8" i="55"/>
  <c r="M8" i="55" s="1"/>
  <c r="D8" i="55"/>
  <c r="C8" i="55"/>
  <c r="B8" i="55"/>
  <c r="L7" i="55"/>
  <c r="K7" i="55"/>
  <c r="J7" i="55"/>
  <c r="M7" i="55" s="1"/>
  <c r="D7" i="55"/>
  <c r="C7" i="55"/>
  <c r="B7" i="55"/>
  <c r="E7" i="55" s="1"/>
  <c r="V6" i="55"/>
  <c r="T6" i="55"/>
  <c r="L6" i="55"/>
  <c r="K6" i="55"/>
  <c r="J6" i="55"/>
  <c r="M6" i="55" s="1"/>
  <c r="D6" i="55"/>
  <c r="C6" i="55"/>
  <c r="B6" i="55"/>
  <c r="E6" i="55" s="1"/>
  <c r="L5" i="55"/>
  <c r="K5" i="55"/>
  <c r="J5" i="55"/>
  <c r="D5" i="55"/>
  <c r="C5" i="55"/>
  <c r="B5" i="55"/>
  <c r="E5" i="55" s="1"/>
  <c r="L4" i="55"/>
  <c r="L18" i="55" s="1"/>
  <c r="K4" i="55"/>
  <c r="K18" i="55" s="1"/>
  <c r="J4" i="55"/>
  <c r="J18" i="55" s="1"/>
  <c r="M18" i="55" s="1"/>
  <c r="D4" i="55"/>
  <c r="D18" i="55" s="1"/>
  <c r="C4" i="55"/>
  <c r="C18" i="55" s="1"/>
  <c r="B4" i="55"/>
  <c r="B18" i="55" s="1"/>
  <c r="E18" i="55" s="1"/>
  <c r="R34" i="51"/>
  <c r="S34" i="51"/>
  <c r="R33" i="51"/>
  <c r="S33" i="51"/>
  <c r="R32" i="51"/>
  <c r="S32" i="51"/>
  <c r="R31" i="51"/>
  <c r="S31" i="51"/>
  <c r="S30" i="51"/>
  <c r="R30" i="51"/>
  <c r="R29" i="51"/>
  <c r="S29" i="51"/>
  <c r="R28" i="51"/>
  <c r="S28" i="51"/>
  <c r="R27" i="51"/>
  <c r="S27" i="51"/>
  <c r="R26" i="51"/>
  <c r="S26" i="51"/>
  <c r="F26" i="51"/>
  <c r="R25" i="51"/>
  <c r="S25" i="51"/>
  <c r="F25" i="51"/>
  <c r="R24" i="51"/>
  <c r="S24" i="51"/>
  <c r="F24" i="51"/>
  <c r="R23" i="51"/>
  <c r="S23" i="51"/>
  <c r="R22" i="51"/>
  <c r="S22" i="51"/>
  <c r="R21" i="51"/>
  <c r="S21" i="51"/>
  <c r="T14" i="51"/>
  <c r="F14" i="51"/>
  <c r="T13" i="51"/>
  <c r="F13" i="51"/>
  <c r="T12" i="51"/>
  <c r="F12" i="51"/>
  <c r="T11" i="51"/>
  <c r="F11" i="51"/>
  <c r="T10" i="51"/>
  <c r="F10" i="51"/>
  <c r="T9" i="51"/>
  <c r="F9" i="51"/>
  <c r="T8" i="51"/>
  <c r="F8" i="51"/>
  <c r="T7" i="51"/>
  <c r="F7" i="51"/>
  <c r="T6" i="51"/>
  <c r="F6" i="51"/>
  <c r="T5" i="51"/>
  <c r="F5" i="51"/>
  <c r="T4" i="51"/>
  <c r="F4" i="51"/>
  <c r="T3" i="51"/>
  <c r="F3" i="51"/>
  <c r="T2" i="51"/>
  <c r="F2" i="51"/>
  <c r="T1" i="51"/>
  <c r="F1" i="51"/>
  <c r="D87" i="24"/>
  <c r="C87" i="24"/>
  <c r="B87" i="24"/>
  <c r="M12" i="55"/>
  <c r="M5" i="55"/>
  <c r="U6" i="55"/>
  <c r="E8" i="55"/>
  <c r="M13" i="55"/>
  <c r="W6" i="55"/>
  <c r="N5" i="55" l="1"/>
  <c r="M4" i="55"/>
  <c r="N4" i="55" s="1"/>
  <c r="E4" i="55"/>
  <c r="N17" i="55"/>
  <c r="N16" i="55"/>
  <c r="N15" i="55"/>
  <c r="N13" i="55"/>
  <c r="N12" i="55"/>
  <c r="N11" i="55"/>
  <c r="N10" i="55"/>
  <c r="N8" i="55"/>
  <c r="N6" i="55"/>
  <c r="N14" i="55"/>
  <c r="N9" i="55"/>
  <c r="N7" i="55"/>
  <c r="F11" i="55" l="1"/>
  <c r="F15" i="55" l="1"/>
  <c r="F16" i="55"/>
  <c r="F13" i="55"/>
  <c r="F6" i="55"/>
  <c r="F4" i="55"/>
  <c r="F17" i="55"/>
  <c r="F14" i="55"/>
  <c r="F12" i="55"/>
  <c r="F10" i="55"/>
  <c r="F9" i="55"/>
  <c r="F8" i="55"/>
  <c r="F7" i="55"/>
  <c r="F5"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ma.martillan</author>
  </authors>
  <commentList>
    <comment ref="A82" authorId="0" shapeId="0" xr:uid="{00000000-0006-0000-1400-000001000000}">
      <text>
        <r>
          <rPr>
            <b/>
            <sz val="9"/>
            <color indexed="81"/>
            <rFont val="Tahoma"/>
            <family val="2"/>
          </rPr>
          <t>Len:
8 Priority Rivers already within the water quality criteria</t>
        </r>
        <r>
          <rPr>
            <sz val="9"/>
            <color indexed="81"/>
            <rFont val="Tahoma"/>
            <family val="2"/>
          </rPr>
          <t xml:space="preserve">
</t>
        </r>
      </text>
    </comment>
  </commentList>
</comments>
</file>

<file path=xl/sharedStrings.xml><?xml version="1.0" encoding="utf-8"?>
<sst xmlns="http://schemas.openxmlformats.org/spreadsheetml/2006/main" count="3107" uniqueCount="1455">
  <si>
    <t>PSA</t>
  </si>
  <si>
    <t>Travel time in Metro Manila 
(in minute/km)</t>
  </si>
  <si>
    <t>Travel speed in Metro Manila 
(in km/hr)</t>
  </si>
  <si>
    <t>Number of waterless areas</t>
  </si>
  <si>
    <t>Number of lives lost as a percentage of  total population affected by flooding incidents</t>
  </si>
  <si>
    <t>Savings from electricity and fuel consumption reduction 
(in kiloton oil equivalent, KTOE)</t>
  </si>
  <si>
    <t>Cellular Mobile Telephone System (CMTS) coverage as a percentage of:</t>
  </si>
  <si>
    <t>High schools</t>
  </si>
  <si>
    <t>Elementary</t>
  </si>
  <si>
    <t>Regulatory quality</t>
  </si>
  <si>
    <t xml:space="preserve">Percentage of housing target met </t>
  </si>
  <si>
    <t>Share of socialized housing to housing target met (in percent)</t>
  </si>
  <si>
    <t>Share of end-user financing to housing target met</t>
  </si>
  <si>
    <t>Comprehensive Land Use Plan target met (in percent)</t>
  </si>
  <si>
    <t>Number of coastal municipalities with delineated municipal waters</t>
  </si>
  <si>
    <t>DILG</t>
  </si>
  <si>
    <t>Alaminos City</t>
  </si>
  <si>
    <t>Chapter/Sector</t>
  </si>
  <si>
    <t>Total</t>
  </si>
  <si>
    <t>Good</t>
  </si>
  <si>
    <t>Poor</t>
  </si>
  <si>
    <t>Table 3. List of Critical PDP-RM Indicators Excluded from the StatDev 2014</t>
  </si>
  <si>
    <t>Chapter/Sector Indicator</t>
  </si>
  <si>
    <t>No Data Available 
for 2011-2014</t>
  </si>
  <si>
    <t>Qualitative Indicator</t>
  </si>
  <si>
    <t>Not Clear/ Issue with the data provided</t>
  </si>
  <si>
    <r>
      <rPr>
        <sz val="11"/>
        <color theme="1"/>
        <rFont val="Calibri"/>
        <family val="2"/>
        <scheme val="minor"/>
      </rPr>
      <t>Chapter/sector:</t>
    </r>
    <r>
      <rPr>
        <b/>
        <sz val="11"/>
        <color theme="1"/>
        <rFont val="Calibri"/>
        <family val="2"/>
        <scheme val="minor"/>
      </rPr>
      <t xml:space="preserve"> Competitive Industry and Services Sector</t>
    </r>
  </si>
  <si>
    <t>Public and business satisfaction with public services</t>
  </si>
  <si>
    <t>Ö</t>
  </si>
  <si>
    <t>Operationalization of the Philippine Business Registry (PBR)</t>
  </si>
  <si>
    <t>Level of consumer awareness and satisfaction of quality goods and services</t>
  </si>
  <si>
    <t>MSME gross value added</t>
  </si>
  <si>
    <r>
      <rPr>
        <sz val="11"/>
        <color theme="1"/>
        <rFont val="Calibri"/>
        <family val="2"/>
        <scheme val="minor"/>
      </rPr>
      <t xml:space="preserve">Chapter/sector: </t>
    </r>
    <r>
      <rPr>
        <b/>
        <sz val="11"/>
        <color theme="1"/>
        <rFont val="Calibri"/>
        <family val="2"/>
        <scheme val="minor"/>
      </rPr>
      <t>Competitive and Sustainable Agriculture and Fisheries Sector</t>
    </r>
  </si>
  <si>
    <t>Average income of families in the agriculture and fishery sector</t>
  </si>
  <si>
    <t>Average annual agri-production loss due to weather and climate-related disasters</t>
  </si>
  <si>
    <t>Net profit-cost ratio for banana</t>
  </si>
  <si>
    <t>Level of postharvest losses of rice, corn, fisheries, banana, mango, eggplant</t>
  </si>
  <si>
    <t>Borrowing incidence from formal sources among small farmers and fisherfolk</t>
  </si>
  <si>
    <t>Net profit-cost ratio for fisheries (net returns/total cost) - BANGUS (CAGE)</t>
  </si>
  <si>
    <r>
      <rPr>
        <sz val="11"/>
        <color theme="1"/>
        <rFont val="Calibri"/>
        <family val="2"/>
        <scheme val="minor"/>
      </rPr>
      <t>Chapter/sector:</t>
    </r>
    <r>
      <rPr>
        <b/>
        <sz val="11"/>
        <color theme="1"/>
        <rFont val="Calibri"/>
        <family val="2"/>
        <scheme val="minor"/>
      </rPr>
      <t xml:space="preserve"> Accelerating Infrastructure Development</t>
    </r>
  </si>
  <si>
    <t>Ratio of capacity to ridership for rail transport</t>
  </si>
  <si>
    <t>Philippine air traffic rights/entitlements</t>
  </si>
  <si>
    <t>Number of river basin organizations institutionalized proportional to the number of priority river basins</t>
  </si>
  <si>
    <t>Number of river basin master plans developed</t>
  </si>
  <si>
    <t>Gap between water demand and supply</t>
  </si>
  <si>
    <t>Percentage of regulated water service providers</t>
  </si>
  <si>
    <t xml:space="preserve">Proportion of the population which practice open defacation </t>
  </si>
  <si>
    <t>Percentage of households covered by septage management systems</t>
  </si>
  <si>
    <t>Area vulnerable to flood</t>
  </si>
  <si>
    <t xml:space="preserve">Inundation duration for perenially flooded urban areas </t>
  </si>
  <si>
    <t>Cellular Mobile Telephone System (CMTS) coverage as a percentage of barangays</t>
  </si>
  <si>
    <t>Average broadband speed, mbps (upload and download)</t>
  </si>
  <si>
    <t>Number of broadband subscriptions per 100 in habitants (fixed and mobile)</t>
  </si>
  <si>
    <t>Number of LGUs with broadband connection (municipalities and barangays)</t>
  </si>
  <si>
    <t>Percentage of households with broadband connection</t>
  </si>
  <si>
    <t>Percentage of SUCs with web presence (at least stage 4)</t>
  </si>
  <si>
    <t>Percentage of households provided with housing units</t>
  </si>
  <si>
    <t>Percentage of population connected to the sewerage system</t>
  </si>
  <si>
    <t>Ratio of palay production to palay equivalent of rice requirement</t>
  </si>
  <si>
    <t>Municipalities</t>
  </si>
  <si>
    <t>CMTS subscriptions per 100 inhabitants</t>
  </si>
  <si>
    <t>Percentage of public schools with broadband connection:</t>
  </si>
  <si>
    <t>Classroom to pupil ratio in  the elementary level</t>
  </si>
  <si>
    <t>Classroom to student ratio in the secondary level</t>
  </si>
  <si>
    <t>Water and sanitation facility to pupil ratio  in the elementary level</t>
  </si>
  <si>
    <t>Water and sanitation facility to student ratio in the secondary level</t>
  </si>
  <si>
    <r>
      <rPr>
        <sz val="11"/>
        <color theme="1"/>
        <rFont val="Calibri"/>
        <family val="2"/>
        <scheme val="minor"/>
      </rPr>
      <t>Chapter/sector:</t>
    </r>
    <r>
      <rPr>
        <b/>
        <sz val="11"/>
        <color theme="1"/>
        <rFont val="Calibri"/>
        <family val="2"/>
        <scheme val="minor"/>
      </rPr>
      <t xml:space="preserve"> Good governance and the rule of law</t>
    </r>
  </si>
  <si>
    <t>Established and operationalized Integrity Infrastructure Development and Centralized Case Monitoring System</t>
  </si>
  <si>
    <t>Governance accountability, transparency, and efficiency in allocating public funds for development</t>
  </si>
  <si>
    <t>Constructive engagement between CSOs/other private groups and government thru mechanisms that promote transparency, accountability and public participation in the national government development processess</t>
  </si>
  <si>
    <t xml:space="preserve">Percentile rank in the Worldwide Governance Indicators </t>
  </si>
  <si>
    <t>Control of corruption</t>
  </si>
  <si>
    <t>Rule of law</t>
  </si>
  <si>
    <t>Government effectiveness</t>
  </si>
  <si>
    <t>Political stability</t>
  </si>
  <si>
    <t>Voice and accountability</t>
  </si>
  <si>
    <t>Philippine performance in the Millennium Challenge Corporation scoreboard for the Ruling Justly category</t>
  </si>
  <si>
    <t>Philippine performance in the Millennium Challenge Corporation Investing  scoreboard for the People category</t>
  </si>
  <si>
    <t>Girl's primary education completion</t>
  </si>
  <si>
    <t xml:space="preserve">Regional ranking** in the World Justice Project Rule of Law Index </t>
  </si>
  <si>
    <t>Factor 3: Clear, Publicized, and Stable Laws</t>
  </si>
  <si>
    <r>
      <rPr>
        <sz val="11"/>
        <color theme="1"/>
        <rFont val="Calibri"/>
        <family val="2"/>
        <scheme val="minor"/>
      </rPr>
      <t>Chapter/sector:</t>
    </r>
    <r>
      <rPr>
        <b/>
        <sz val="11"/>
        <color theme="1"/>
        <rFont val="Calibri"/>
        <family val="2"/>
        <scheme val="minor"/>
      </rPr>
      <t xml:space="preserve"> Social Development</t>
    </r>
  </si>
  <si>
    <t>Number of issued Certificate of Ancestral Domain Title (CADTs)/Certificate of Ancestral Land Title (CALTs)</t>
  </si>
  <si>
    <r>
      <rPr>
        <sz val="11"/>
        <color theme="1"/>
        <rFont val="Calibri"/>
        <family val="2"/>
        <scheme val="minor"/>
      </rPr>
      <t>Chapter/sector</t>
    </r>
    <r>
      <rPr>
        <b/>
        <sz val="11"/>
        <color theme="1"/>
        <rFont val="Calibri"/>
        <family val="2"/>
        <scheme val="minor"/>
      </rPr>
      <t>: Conservation, Protection, and Rehabilitation of Environment and Natural Resources</t>
    </r>
  </si>
  <si>
    <t>Percentage of terrestial, effectively and equitably managed thru NIPAS and other effective area-based conservation measures</t>
  </si>
  <si>
    <t>Percentage of  inland water and coastal and marine areas ieffectively and equitably managed thru NIPAS and other effective area-based conservation measures</t>
  </si>
  <si>
    <t>Total suspended particulate (TSP) level in other major urban centers</t>
  </si>
  <si>
    <t>Cabanatuan</t>
  </si>
  <si>
    <t xml:space="preserve">      Mandaue City-Baricuatro's Residences</t>
  </si>
  <si>
    <t xml:space="preserve">BOD level of other priority rivers that are already within the water quality criteria </t>
  </si>
  <si>
    <t>Anayan River</t>
  </si>
  <si>
    <t>Malaguit River</t>
  </si>
  <si>
    <t>Paniqui River</t>
  </si>
  <si>
    <t xml:space="preserve">Capacity  of volume of waste authorized by MMDA to be disposed by LGUs at MMDA landfills </t>
  </si>
  <si>
    <t>Number of abandoned mines rehabilitated</t>
  </si>
  <si>
    <t>TOTAL</t>
  </si>
  <si>
    <t>Indicator</t>
  </si>
  <si>
    <t>Objectives/Results</t>
  </si>
  <si>
    <t>Societal Goal</t>
  </si>
  <si>
    <t>Intermediate Goal</t>
  </si>
  <si>
    <t>Chapter Outcome 1</t>
  </si>
  <si>
    <t>Sub-chapter Outcome 1.1</t>
  </si>
  <si>
    <t>NEDA</t>
  </si>
  <si>
    <t>Sub-chapter Outcome 1.2</t>
  </si>
  <si>
    <t>CSC</t>
  </si>
  <si>
    <t>DAP</t>
  </si>
  <si>
    <t xml:space="preserve">Aggregate Outputs </t>
  </si>
  <si>
    <t>Sub-chapter Outcome 1.3</t>
  </si>
  <si>
    <t>DBM</t>
  </si>
  <si>
    <t>Sub-chapter Outcome 1.4</t>
  </si>
  <si>
    <t>Citizenry fully engaged and empowered</t>
  </si>
  <si>
    <t>COMELEC</t>
  </si>
  <si>
    <t>Provinces</t>
  </si>
  <si>
    <t>Latest Data</t>
  </si>
  <si>
    <t>Sector efficiency and accountability improved</t>
  </si>
  <si>
    <t>Sub-chapter Outcome 1</t>
  </si>
  <si>
    <t>Diverse cultures valued</t>
  </si>
  <si>
    <t>Sub-chapter Outcome 2</t>
  </si>
  <si>
    <t>Sub-chapter Outcome 3</t>
  </si>
  <si>
    <t>Sub-chapter Outcome 4</t>
  </si>
  <si>
    <t>CHAPTER 9: EXPANDING ECONOMIC OPPORTUNITIES IN INDUSTRY AND SERVICES THROUGH TRABAHO AND NEGOSYO</t>
  </si>
  <si>
    <t xml:space="preserve">Manufacturing GVA as a proportion of GDP increased (%)
</t>
  </si>
  <si>
    <t>Manufacturing employment as a proportion to total employment increased (%)</t>
  </si>
  <si>
    <t>Tourism employment as a proportion to total employment (%)</t>
  </si>
  <si>
    <t>Number of inbound visitors increased (millions)</t>
  </si>
  <si>
    <t>Level of consumer awareness of basic consumer rights increased (%)</t>
  </si>
  <si>
    <t>Consumer complaints resolution rate increased (%)</t>
  </si>
  <si>
    <t>Chapter Outcome 2</t>
  </si>
  <si>
    <t>Sub-chapter Outcome 2.1</t>
  </si>
  <si>
    <t>Sub-chapter Outcome 2.2</t>
  </si>
  <si>
    <t>Access to finance improved</t>
  </si>
  <si>
    <t>Sub-chapter Outcome 2.3</t>
  </si>
  <si>
    <t>Top 40%</t>
  </si>
  <si>
    <t>Care at all life stages guaranteed</t>
  </si>
  <si>
    <t>Sub-chapter Outcome 1.1.2</t>
  </si>
  <si>
    <t>All agencies</t>
  </si>
  <si>
    <t>DOJ</t>
  </si>
  <si>
    <t>SC</t>
  </si>
  <si>
    <t>DOJ-BUCOR</t>
  </si>
  <si>
    <t>NCIP</t>
  </si>
  <si>
    <t>DepEd</t>
  </si>
  <si>
    <t>DTI</t>
  </si>
  <si>
    <t>DOT</t>
  </si>
  <si>
    <t>DOLE</t>
  </si>
  <si>
    <t>Total approved investments increased (PHP million)</t>
  </si>
  <si>
    <t>Investment Promotion Agencies (IPA)</t>
  </si>
  <si>
    <t>IPOPHIL</t>
  </si>
  <si>
    <t>DTI-BSMED</t>
  </si>
  <si>
    <t>BSP</t>
  </si>
  <si>
    <t>DOST</t>
  </si>
  <si>
    <t>DOH</t>
  </si>
  <si>
    <t>DOH/ POPCOM</t>
  </si>
  <si>
    <t>Proportion of births attended by skilled health personnel increased (%)</t>
  </si>
  <si>
    <t>Sub-chapter Outcome 1.2.1</t>
  </si>
  <si>
    <t>Quality, accessible, relevant, and liberating basic education for all achieved</t>
  </si>
  <si>
    <t>Kinder</t>
  </si>
  <si>
    <t>Junior High School</t>
  </si>
  <si>
    <t>Quality of higher education and technical education and research for equity and global competitiveness improved</t>
  </si>
  <si>
    <t>Sub-chapter Outcome 1.2.2</t>
  </si>
  <si>
    <t>TESDA</t>
  </si>
  <si>
    <t>CHED</t>
  </si>
  <si>
    <t>Employability improved</t>
  </si>
  <si>
    <t>Sub-chapter Outcome 1.3.1</t>
  </si>
  <si>
    <t>Sub-chapter Outcome 1.3.2</t>
  </si>
  <si>
    <t>Labor productivity in service sector increased (% growth)</t>
  </si>
  <si>
    <t>Labor productivity in industry sector increased (% growth)</t>
  </si>
  <si>
    <t>Productivity improved</t>
  </si>
  <si>
    <t>3.0-4.0</t>
  </si>
  <si>
    <t>Chapter Outcome</t>
  </si>
  <si>
    <t>Sub-chapter Outcome</t>
  </si>
  <si>
    <t>Universal and transformative social protection for all achieved</t>
  </si>
  <si>
    <t>NDRRMC Operations Center</t>
  </si>
  <si>
    <t>DSWD</t>
  </si>
  <si>
    <t>GSIS</t>
  </si>
  <si>
    <t>Demographic transition accelerated</t>
  </si>
  <si>
    <t>Increasing growth potential</t>
  </si>
  <si>
    <t>CHAPTER 14: VIGOROUSLY ADVANCING SCIENCE, TECHNOLOGY, AND INNOVATION</t>
  </si>
  <si>
    <t>AY 2015-2016</t>
  </si>
  <si>
    <t>Top 49%</t>
  </si>
  <si>
    <t>CHAPTER 15: ENSURING SOUND MACROECONOMIC POLICY</t>
  </si>
  <si>
    <t>BLGF</t>
  </si>
  <si>
    <t>Number of training activities conducted on Government Procurement Reform Act (RA 9184) and its revised implementing rules and regulations (IRR) increased</t>
  </si>
  <si>
    <t>Average maturity of NG debt portfolio maintained within strategic guidelines (residual maturity in years)</t>
  </si>
  <si>
    <t>GPPB-TSO</t>
  </si>
  <si>
    <t>DOF-BTr</t>
  </si>
  <si>
    <t>2.00 - 4.00</t>
  </si>
  <si>
    <t>GCI ranking improved</t>
  </si>
  <si>
    <t>DTI, PCC</t>
  </si>
  <si>
    <t>PCC</t>
  </si>
  <si>
    <t>CHAPTER 19: ACCELERATING INFRASTRUCTURE DEVELOPMENT</t>
  </si>
  <si>
    <t>Power/Energy</t>
  </si>
  <si>
    <t>Transport Infrastructure</t>
  </si>
  <si>
    <t>Air Transport</t>
  </si>
  <si>
    <t>International Flights</t>
  </si>
  <si>
    <t xml:space="preserve">Domestic Flights </t>
  </si>
  <si>
    <t>NAIA</t>
  </si>
  <si>
    <t>Water Transport</t>
  </si>
  <si>
    <t>PPA</t>
  </si>
  <si>
    <t>Water Resources</t>
  </si>
  <si>
    <t>Irrigation</t>
  </si>
  <si>
    <t>Cropping intensity increased (%, cumulative)</t>
  </si>
  <si>
    <t>Information and Communications Technology (ICT)</t>
  </si>
  <si>
    <t>Water Supply and Sanitation</t>
  </si>
  <si>
    <t>Social Infrastructure</t>
  </si>
  <si>
    <t>Water and sanitation (WatSan) facility to pupil ratio improved</t>
  </si>
  <si>
    <t>Primary (K to 6)</t>
  </si>
  <si>
    <t>Intermediate Goal 1</t>
  </si>
  <si>
    <t>1:30</t>
  </si>
  <si>
    <t>1:39</t>
  </si>
  <si>
    <t>1:49</t>
  </si>
  <si>
    <t>1:40</t>
  </si>
  <si>
    <t>DOE</t>
  </si>
  <si>
    <t>MIAA</t>
  </si>
  <si>
    <t>DOTr</t>
  </si>
  <si>
    <t>NIA, BSWM</t>
  </si>
  <si>
    <t>LWUA, WDs</t>
  </si>
  <si>
    <t>CHAPTER 20: ENSURING ECOLOGICAL INTEGRITY, CLEAN AND HEALTHY ENVIRONMENT</t>
  </si>
  <si>
    <t>Environmental quality improved</t>
  </si>
  <si>
    <t>Area of land degradation hotspots decreased (ha)</t>
  </si>
  <si>
    <t>DENR</t>
  </si>
  <si>
    <t>DENR-FMB</t>
  </si>
  <si>
    <t>DA</t>
  </si>
  <si>
    <t>DA-BFAR</t>
  </si>
  <si>
    <t xml:space="preserve">DENR </t>
  </si>
  <si>
    <t>DENR-BMB</t>
  </si>
  <si>
    <t>DENR-EMB</t>
  </si>
  <si>
    <t>DA-BSWM</t>
  </si>
  <si>
    <t>DENR-MGB</t>
  </si>
  <si>
    <t>Growth of Gross Value Added (GVA) in Agriculture, Forestry and Fisheries (AFF) increased (%, in real terms)</t>
  </si>
  <si>
    <t>Crops</t>
  </si>
  <si>
    <t>Livestock</t>
  </si>
  <si>
    <t>Poultry</t>
  </si>
  <si>
    <t>Forestry</t>
  </si>
  <si>
    <t>Commercial</t>
  </si>
  <si>
    <t>Municipal</t>
  </si>
  <si>
    <t>Aquaculture</t>
  </si>
  <si>
    <t>Yield of major commodities increased (MT/ha, cumulative)</t>
  </si>
  <si>
    <t>Palay</t>
  </si>
  <si>
    <t>White Corn</t>
  </si>
  <si>
    <t>Yellow Corn</t>
  </si>
  <si>
    <t>Banana</t>
  </si>
  <si>
    <t>Pineapple</t>
  </si>
  <si>
    <t>Mango</t>
  </si>
  <si>
    <t>Sugarcane</t>
  </si>
  <si>
    <t>Cassava</t>
  </si>
  <si>
    <t>Coffee</t>
  </si>
  <si>
    <t>Cacao</t>
  </si>
  <si>
    <t>Rubber</t>
  </si>
  <si>
    <t>Abaca</t>
  </si>
  <si>
    <t>Hog</t>
  </si>
  <si>
    <t>Goat</t>
  </si>
  <si>
    <t>Dairy</t>
  </si>
  <si>
    <t>Chicken</t>
  </si>
  <si>
    <t>Chicken Egg</t>
  </si>
  <si>
    <t>Vegetables</t>
  </si>
  <si>
    <t>Tilapia</t>
  </si>
  <si>
    <t>Bangus</t>
  </si>
  <si>
    <t>Seaweeds</t>
  </si>
  <si>
    <t>Almaciga Resin ('000 kg)</t>
  </si>
  <si>
    <t>Bamboo ('000 pc)</t>
  </si>
  <si>
    <r>
      <t>Logs (m</t>
    </r>
    <r>
      <rPr>
        <vertAlign val="superscript"/>
        <sz val="10"/>
        <color theme="1"/>
        <rFont val="Verdana"/>
        <family val="2"/>
      </rPr>
      <t>3</t>
    </r>
    <r>
      <rPr>
        <sz val="10"/>
        <color theme="1"/>
        <rFont val="Verdana"/>
        <family val="2"/>
      </rPr>
      <t>)</t>
    </r>
  </si>
  <si>
    <t>Yellow corn</t>
  </si>
  <si>
    <t>White corn</t>
  </si>
  <si>
    <t>Technical support services for perennial crops provided</t>
  </si>
  <si>
    <t>Technical support services for staple crops provided</t>
  </si>
  <si>
    <t>Technical support services for livestock, poultry and dairy provided</t>
  </si>
  <si>
    <t>Agricultural and fisheries machinery, equipment and facilities distributed</t>
  </si>
  <si>
    <t>Area within the production forest, for tree plantation and non-timber forest products increased (ha, cumulative)</t>
  </si>
  <si>
    <t>Non-Timber Forest Products</t>
  </si>
  <si>
    <t>Production forest, for tree plantation and non-timber forest products increased</t>
  </si>
  <si>
    <t>Access to innovative financing increased</t>
  </si>
  <si>
    <t>Share of small farmers and fisherfolk with agricultural insurance to total number of farmers and fisherfolk increased (%, cumulative)</t>
  </si>
  <si>
    <t>Access of small farmers and fisherfolk to land and water resources increased and protected</t>
  </si>
  <si>
    <t>SRA</t>
  </si>
  <si>
    <t xml:space="preserve"> DENR-FMB </t>
  </si>
  <si>
    <t>DA-NLP, DA-NDA (for Dairy)</t>
  </si>
  <si>
    <t>DA, DA-PhilFIDA, PCA, DA-BFAR, DA-NLP</t>
  </si>
  <si>
    <t>DA and DOST-PCAARRD</t>
  </si>
  <si>
    <t>DOST-PCAARRD</t>
  </si>
  <si>
    <t>DA-ACPC</t>
  </si>
  <si>
    <t>DA-PCIC</t>
  </si>
  <si>
    <t>DAR</t>
  </si>
  <si>
    <t>2.5-3.5</t>
  </si>
  <si>
    <t>2.0-3.0</t>
  </si>
  <si>
    <r>
      <t xml:space="preserve">Plan
Target </t>
    </r>
    <r>
      <rPr>
        <b/>
        <vertAlign val="superscript"/>
        <sz val="10"/>
        <rFont val="Verdana"/>
        <family val="2"/>
      </rPr>
      <t>b/</t>
    </r>
  </si>
  <si>
    <r>
      <t xml:space="preserve">Baseline </t>
    </r>
    <r>
      <rPr>
        <b/>
        <vertAlign val="superscript"/>
        <sz val="10"/>
        <rFont val="Verdana"/>
        <family val="2"/>
      </rPr>
      <t>a/</t>
    </r>
  </si>
  <si>
    <r>
      <t xml:space="preserve">Reporting 
Entity </t>
    </r>
    <r>
      <rPr>
        <b/>
        <vertAlign val="superscript"/>
        <sz val="10"/>
        <rFont val="Verdana"/>
        <family val="2"/>
      </rPr>
      <t>d/</t>
    </r>
  </si>
  <si>
    <r>
      <t>Baseline</t>
    </r>
    <r>
      <rPr>
        <b/>
        <vertAlign val="superscript"/>
        <sz val="10"/>
        <rFont val="Verdana"/>
        <family val="2"/>
      </rPr>
      <t>a</t>
    </r>
  </si>
  <si>
    <r>
      <t>Plan
Target</t>
    </r>
    <r>
      <rPr>
        <b/>
        <vertAlign val="superscript"/>
        <sz val="10"/>
        <rFont val="Verdana"/>
        <family val="2"/>
      </rPr>
      <t>b</t>
    </r>
  </si>
  <si>
    <r>
      <rPr>
        <vertAlign val="superscript"/>
        <sz val="10"/>
        <rFont val="Verdana"/>
        <family val="2"/>
      </rPr>
      <t>b/</t>
    </r>
    <r>
      <rPr>
        <sz val="10"/>
        <rFont val="Verdana"/>
        <family val="2"/>
      </rPr>
      <t xml:space="preserve"> May either be the cumulative or incremental target value at the end of the Plan period</t>
    </r>
  </si>
  <si>
    <r>
      <rPr>
        <vertAlign val="superscript"/>
        <sz val="10"/>
        <rFont val="Verdana"/>
        <family val="2"/>
      </rPr>
      <t xml:space="preserve">d/ </t>
    </r>
    <r>
      <rPr>
        <sz val="10"/>
        <rFont val="Verdana"/>
        <family val="2"/>
      </rPr>
      <t>Lead agency responsible for reporting progress on indicator/targets</t>
    </r>
  </si>
  <si>
    <t>Anti-competitive practices diminished</t>
  </si>
  <si>
    <t xml:space="preserve"> </t>
  </si>
  <si>
    <t>Top 75%</t>
  </si>
  <si>
    <t>Low</t>
  </si>
  <si>
    <t>Medium</t>
  </si>
  <si>
    <r>
      <rPr>
        <vertAlign val="superscript"/>
        <sz val="10"/>
        <rFont val="Verdana"/>
        <family val="2"/>
      </rPr>
      <t xml:space="preserve">a/ </t>
    </r>
    <r>
      <rPr>
        <sz val="10"/>
        <rFont val="Verdana"/>
        <family val="2"/>
      </rPr>
      <t>Actual data as of December 2015, or most recent available data. May not necessarily be year-end values</t>
    </r>
  </si>
  <si>
    <t>Metro Manila</t>
  </si>
  <si>
    <t xml:space="preserve">Solid waste diversion rate increased (%, cumulative) </t>
  </si>
  <si>
    <t>Outside Metro Manila</t>
  </si>
  <si>
    <t>MCIAA</t>
  </si>
  <si>
    <t>Mactan Cebu</t>
  </si>
  <si>
    <t>Likelihood of Achieving the PDP target</t>
  </si>
  <si>
    <t>Governance</t>
  </si>
  <si>
    <t>Justice</t>
  </si>
  <si>
    <t>Culture and Values</t>
  </si>
  <si>
    <t>Agriculture, Forestry, and Fisheries</t>
  </si>
  <si>
    <t>Human Capital Development</t>
  </si>
  <si>
    <t>Social Protection</t>
  </si>
  <si>
    <t>Shelter and Housing</t>
  </si>
  <si>
    <t>Demographic Dividend</t>
  </si>
  <si>
    <t>Science and Technology</t>
  </si>
  <si>
    <t>Macroeconomy</t>
  </si>
  <si>
    <t>Competitiveness</t>
  </si>
  <si>
    <t>Infrastructure</t>
  </si>
  <si>
    <t>Environment</t>
  </si>
  <si>
    <t>Industry and Services</t>
  </si>
  <si>
    <t>DOST-FNRI</t>
  </si>
  <si>
    <t>≤3.9</t>
  </si>
  <si>
    <t>Percentage of students awarded scholarships, grants, and other financial assistance increased (%)</t>
  </si>
  <si>
    <t>Number of innovation hubs established within HEIs increased (cumulative)</t>
  </si>
  <si>
    <t>Number of HEIs engaged in local and global partnerships and collaborations increased (cumulative)</t>
  </si>
  <si>
    <t>BTr</t>
  </si>
  <si>
    <t>Limits to entrepreneurship reduced</t>
  </si>
  <si>
    <t>Number of groundwater critical areas with management plan and monitoring wells established</t>
  </si>
  <si>
    <t>Clark Airport</t>
  </si>
  <si>
    <t>CIAC</t>
  </si>
  <si>
    <t>Subic Port</t>
  </si>
  <si>
    <t>SBMA</t>
  </si>
  <si>
    <t>Proportion of HHs with access to safe water supply to total number of HHs increased (%, cumulative)</t>
  </si>
  <si>
    <t>MWSS, LWUA, DILG, LGUs, WDs</t>
  </si>
  <si>
    <t>Barangays with access to Material Recovery Facilities (MRFs) (in % of total no. of barangays, cumulative)</t>
  </si>
  <si>
    <t>DENR-NSWMC/
EMB</t>
  </si>
  <si>
    <t>Number of barangays served by MRFs</t>
  </si>
  <si>
    <t>Chapter Outcome 3</t>
  </si>
  <si>
    <t>Postharvest losses of key agricultural commodities reduced (%, cumulative)</t>
  </si>
  <si>
    <t>Rice</t>
  </si>
  <si>
    <t>DA-PhilMech</t>
  </si>
  <si>
    <t>DA-PhilFIDA</t>
  </si>
  <si>
    <t>Technical support services for fisheries provided</t>
  </si>
  <si>
    <t>AFF research, development, and extension (RD&amp;E) activities conducted</t>
  </si>
  <si>
    <t>Area distributed under CARP increased (ha, cumulative)</t>
  </si>
  <si>
    <t>Support to registered fisherfolk</t>
  </si>
  <si>
    <t>Area assessed and mapped for soil fertility status and soil fertility management increased (ha)</t>
  </si>
  <si>
    <t>1.3 (2012=100);
1.8 (2006=100)</t>
  </si>
  <si>
    <t>NWRB</t>
  </si>
  <si>
    <t>7 - 10</t>
  </si>
  <si>
    <r>
      <t xml:space="preserve">Responsible Agency </t>
    </r>
    <r>
      <rPr>
        <b/>
        <vertAlign val="superscript"/>
        <sz val="10"/>
        <rFont val="Verdana"/>
        <family val="2"/>
      </rPr>
      <t>c/</t>
    </r>
  </si>
  <si>
    <r>
      <rPr>
        <vertAlign val="superscript"/>
        <sz val="10"/>
        <rFont val="Verdana"/>
        <family val="2"/>
      </rPr>
      <t>c/</t>
    </r>
    <r>
      <rPr>
        <sz val="10"/>
        <rFont val="Verdana"/>
        <family val="2"/>
      </rPr>
      <t xml:space="preserve"> Agency accountable for delivering the outputs/achievement of outcomes</t>
    </r>
  </si>
  <si>
    <r>
      <rPr>
        <vertAlign val="superscript"/>
        <sz val="10"/>
        <rFont val="Verdana"/>
        <family val="2"/>
      </rPr>
      <t>d/</t>
    </r>
    <r>
      <rPr>
        <sz val="10"/>
        <rFont val="Verdana"/>
        <family val="2"/>
      </rPr>
      <t xml:space="preserve"> Lead agency responsible for reporting progress on indicator targets</t>
    </r>
  </si>
  <si>
    <t>High</t>
  </si>
  <si>
    <t>A</t>
  </si>
  <si>
    <t>For Press Release (Sort "A" from Largest to Lowest)</t>
  </si>
  <si>
    <t>List of Acronyms:</t>
  </si>
  <si>
    <t>COMELEC - Commission on Election</t>
  </si>
  <si>
    <t>DAP - Development Academy of the Philippines</t>
  </si>
  <si>
    <t>DBM - Department of Budget and Management</t>
  </si>
  <si>
    <t>DILG - Department of Interior and Local Government</t>
  </si>
  <si>
    <t>NEDA - National Economic and Development Authority</t>
  </si>
  <si>
    <t>DILG-BJMP - Department of Interior and Local Government - Bureau of Jail Management and Penology</t>
  </si>
  <si>
    <t>DOJ - Department of Justice</t>
  </si>
  <si>
    <t>DOJ-BUCOR - Department of Justice - Bureau of Corrections</t>
  </si>
  <si>
    <t xml:space="preserve">DOJ-PAO - Department of Justice - Public Attorneys Office </t>
  </si>
  <si>
    <t>SC - Supreme Court</t>
  </si>
  <si>
    <t xml:space="preserve">List of Acronyms: </t>
  </si>
  <si>
    <t>NCIP - National Commission on Indigenous Peoples</t>
  </si>
  <si>
    <t>DA - Department of Agriculture</t>
  </si>
  <si>
    <t>DAR - Department of Agrarian Reform</t>
  </si>
  <si>
    <t>PSA - Philippine Statistics Authority</t>
  </si>
  <si>
    <t>SRA - Sugar Regulatory Administration</t>
  </si>
  <si>
    <t>BSP - Bangko Sentral ng Pilipinas</t>
  </si>
  <si>
    <t>DOLE - Department of Labor Employment</t>
  </si>
  <si>
    <t>DOST - Department of Science and Technology</t>
  </si>
  <si>
    <t>DOT Department of Tourism</t>
  </si>
  <si>
    <t>DTI - Department of Trade and Industry</t>
  </si>
  <si>
    <t>IPOPHIL - Intellectual Property Office of the Philippines</t>
  </si>
  <si>
    <t>CHED - Commission on Higher Education</t>
  </si>
  <si>
    <t>DepEd - Department of Education</t>
  </si>
  <si>
    <t>DOH - Department of Health</t>
  </si>
  <si>
    <t>DOLE - Department of Labor and Employment</t>
  </si>
  <si>
    <t>DOST-FNRI - Department of Science and Technology - Food and Nutrition Research Institute</t>
  </si>
  <si>
    <t>POPCOM - Commission on Population</t>
  </si>
  <si>
    <t>TESDA - Technical Education and Skills Development Authority</t>
  </si>
  <si>
    <t>DSWD - Department of Social Welfare and Development</t>
  </si>
  <si>
    <t>GSIS - Government Service Insurance System</t>
  </si>
  <si>
    <t>NDRRMC - National Disaster Risk Reduction and Management Council</t>
  </si>
  <si>
    <t>PhilHealth - Philippine Health Insurance Corporation</t>
  </si>
  <si>
    <t>DILG - Department Interior and Local Government</t>
  </si>
  <si>
    <t>HDMF - Home Development Mutual Fund</t>
  </si>
  <si>
    <t>LGUs - Local Government Units</t>
  </si>
  <si>
    <t>NHA - National Housing Authority</t>
  </si>
  <si>
    <t>SHFC - Social Housing Finance Corporation</t>
  </si>
  <si>
    <t>DA-BSWM - Department of Agriculture - Bureau of Soils and Water Management</t>
  </si>
  <si>
    <t>DENR - Department of Environement and National Resources</t>
  </si>
  <si>
    <t>List of acronyms:</t>
  </si>
  <si>
    <t>BLGF - Bureau of Local Government Finance</t>
  </si>
  <si>
    <t>DTI -Department of Trade and Industry</t>
  </si>
  <si>
    <t>GPPB-TSO - Government Procurement Policy Board - Technical Support Office</t>
  </si>
  <si>
    <t>DOF - Department of Finance</t>
  </si>
  <si>
    <t xml:space="preserve">List of acronyms: </t>
  </si>
  <si>
    <t>PCC - Philippine Competition Commission</t>
  </si>
  <si>
    <t>BSWM - Bureau of Soils and Water Management</t>
  </si>
  <si>
    <t>CIAC - Clark International Airport Corporation</t>
  </si>
  <si>
    <t>DOE - Department of Energy</t>
  </si>
  <si>
    <t>DOTr - Department of Transportation</t>
  </si>
  <si>
    <t>LWUA - Local Water Utilities Administration</t>
  </si>
  <si>
    <t>MCIAA - Mactan-Cebu International Airport Authority</t>
  </si>
  <si>
    <t>MIAA - Manila International Airport Authority</t>
  </si>
  <si>
    <t>MWSS - Metropolitan Waterworks and Sewerage System</t>
  </si>
  <si>
    <t>NIA - National Irrigation Administration</t>
  </si>
  <si>
    <t>PPA - Philippine Ports Authority</t>
  </si>
  <si>
    <t>SBMA - Subic Bay Metropolitan Authority</t>
  </si>
  <si>
    <t>WDs - Water Districts</t>
  </si>
  <si>
    <t>NWRB - National Water Resources Board</t>
  </si>
  <si>
    <t>Special Program for Employment of Students (SPES)</t>
  </si>
  <si>
    <t>Jobstart</t>
  </si>
  <si>
    <t xml:space="preserve">DA-ACPC - DA-Agricultural Credit Policy Council </t>
  </si>
  <si>
    <t>DA-ATI - DA-Agricultural Training Institute</t>
  </si>
  <si>
    <t>DTI-BSMED - DTI-Bureau of Small and Medium Enterprise Development</t>
  </si>
  <si>
    <t>DA-BFAR - DA-Bureau of Fisheries and Aquatic Resources</t>
  </si>
  <si>
    <t>DA-NDA - DA-National Dairy Authority</t>
  </si>
  <si>
    <t>DA-NLP - DA-National Livestock Program</t>
  </si>
  <si>
    <t>DA-PCIC - DA-Philippine Crop Insurance Corporation</t>
  </si>
  <si>
    <t xml:space="preserve">DA-PhilFIDA - DA-Philippine Fiber Industry Development Authority </t>
  </si>
  <si>
    <t>DA-PhilMech - DA-Philippine Center for Postharvest Development and Mechanization</t>
  </si>
  <si>
    <t>DENR-FMB - DENR-Forest Management Bureau</t>
  </si>
  <si>
    <t>DOST-PCAARRD - DOST-Philippine Council for Agriculture, Aquatic and Natural Resources Research and Development</t>
  </si>
  <si>
    <t>Indicators</t>
  </si>
  <si>
    <t>Submitted</t>
  </si>
  <si>
    <t>Clear</t>
  </si>
  <si>
    <t>PSA Units</t>
  </si>
  <si>
    <t>Other Agencies</t>
  </si>
  <si>
    <t>Website</t>
  </si>
  <si>
    <t>Total Indicators</t>
  </si>
  <si>
    <t>Submitted Indicators</t>
  </si>
  <si>
    <t>Other agencies</t>
  </si>
  <si>
    <t>Round 1</t>
  </si>
  <si>
    <t>Issues</t>
  </si>
  <si>
    <t>Not Updated</t>
  </si>
  <si>
    <t>Total Number of Indicators</t>
  </si>
  <si>
    <t xml:space="preserve">Round 2 </t>
  </si>
  <si>
    <t>Electricity consumption per capita increased (kWh per capita)</t>
  </si>
  <si>
    <t>Increasing</t>
  </si>
  <si>
    <t>Increased</t>
  </si>
  <si>
    <t>4.9-6.0</t>
  </si>
  <si>
    <t>6.3-7.3</t>
  </si>
  <si>
    <t>16.8-17.0</t>
  </si>
  <si>
    <t>8.3-8.6</t>
  </si>
  <si>
    <t>Competitiveness, innovativeness and resilience increased</t>
  </si>
  <si>
    <t>Philippine overall ranking in the WB-IFC Doing Business Report improved</t>
  </si>
  <si>
    <t>Top 33%</t>
  </si>
  <si>
    <t>7.3-8.3</t>
  </si>
  <si>
    <t>Maternal mortality ratio decreased (per 100,000 live births)</t>
  </si>
  <si>
    <t>Proportion of households meeting 100% recommended energy intake increased (%)</t>
  </si>
  <si>
    <t>48.5-50.5</t>
  </si>
  <si>
    <t>Decreasing</t>
  </si>
  <si>
    <t>Number of STEM graduates in HEIs increased</t>
  </si>
  <si>
    <t>Permanent</t>
  </si>
  <si>
    <t>Temporary</t>
  </si>
  <si>
    <t>All concerned agencies</t>
  </si>
  <si>
    <t>DTI-National Competition Commission</t>
  </si>
  <si>
    <t>DBM, DOF</t>
  </si>
  <si>
    <t>Proportion of adults (15 years and older) with an account at a bank or other financial institutions or with a mobile-money-service provider</t>
  </si>
  <si>
    <t>DICT/NTC</t>
  </si>
  <si>
    <t>OCD-NDRRMC</t>
  </si>
  <si>
    <t>PSA, NCCA</t>
  </si>
  <si>
    <t>Cargo shipped increased (international and domestic) (MT, cumulative)</t>
  </si>
  <si>
    <t>Passengers transported by sea increased (cumulative)</t>
  </si>
  <si>
    <t>Chapter 5: People-Centered, Clean, and Efficient Governance</t>
  </si>
  <si>
    <t>Chapter 6: Pursuing Swift and Fair Administration of Justice</t>
  </si>
  <si>
    <t>Chapter 7: Promoting Philippine Culture and Values</t>
  </si>
  <si>
    <t>Chapter 8: Expanding Economic Opportunities in Agriculture, Forestry, and Fisheries</t>
  </si>
  <si>
    <t>Chapter 9: Expanding Economic Opportunities in Industry and Services through Trabaho and Negosyo</t>
  </si>
  <si>
    <t>Chapter 10: Accelerating Human Capital Development</t>
  </si>
  <si>
    <t>Chapter 11: Reduce Vulnerability of Individuals and Families</t>
  </si>
  <si>
    <t>Chapter 12: Build Safe and Secure Communities</t>
  </si>
  <si>
    <t>Chapter 13: Reaching the Demographic Dividend</t>
  </si>
  <si>
    <t>Chapter 14: Vigorously Advancing Science, Technology, and Innovation</t>
  </si>
  <si>
    <t>Chapter 15: Ensuring Sound Macroeconomic Policy</t>
  </si>
  <si>
    <t>Chapter 16: Leveling the Playing Field through a National Competition Policy</t>
  </si>
  <si>
    <t>Chapter 19: Accelerating Infrastructure Development</t>
  </si>
  <si>
    <t>Chapter 20: Ensuring Ecological Integrity, Clean and Healthy Environment</t>
  </si>
  <si>
    <t>B</t>
  </si>
  <si>
    <t>Sub-chapter Outcome 1.1.3</t>
  </si>
  <si>
    <t>PhilHealth</t>
  </si>
  <si>
    <t>12.0-15.0</t>
  </si>
  <si>
    <t>60.0-63.0</t>
  </si>
  <si>
    <t>&gt;14</t>
  </si>
  <si>
    <t>&gt;40</t>
  </si>
  <si>
    <t>47.9-49.4</t>
  </si>
  <si>
    <t>40.0-41.2</t>
  </si>
  <si>
    <t>CORE INDICATORS AND  HEADLINE TARGETS</t>
  </si>
  <si>
    <t>GDP (growth rates sustained</t>
  </si>
  <si>
    <t>GNI per capita
(growth rates) increased</t>
  </si>
  <si>
    <t>Food inflation (%) kept stable</t>
  </si>
  <si>
    <t>Unemployment rate (%)
decreased</t>
  </si>
  <si>
    <t>Youth unemployment rate
(%) decreased</t>
  </si>
  <si>
    <t>Underemployment rate
in areas outside NCR (%)
decreased</t>
  </si>
  <si>
    <t>Global Innovation Index
(GII) (rank) improved</t>
  </si>
  <si>
    <t>`</t>
  </si>
  <si>
    <t>74 out of 128 economies</t>
  </si>
  <si>
    <t>6.5-7.5</t>
  </si>
  <si>
    <t>5.0-6.0</t>
  </si>
  <si>
    <t>2.0-4.0</t>
  </si>
  <si>
    <t>7.0-9.0</t>
  </si>
  <si>
    <t>20.5-22.5</t>
  </si>
  <si>
    <t>15.5-17.5</t>
  </si>
  <si>
    <t>Top one-third</t>
  </si>
  <si>
    <t>A healthy and resilient Philippines</t>
  </si>
  <si>
    <t>Building a high-trust society</t>
  </si>
  <si>
    <t>Responsive, people-centered, technology-enabled, and clean governance ensured</t>
  </si>
  <si>
    <t>Participatory governance broadened</t>
  </si>
  <si>
    <t>Seamless service delivery ensured</t>
  </si>
  <si>
    <t>Score in the Global e-Government Development Index improved</t>
  </si>
  <si>
    <t>0.6/1.0</t>
  </si>
  <si>
    <t>0.7/1.0</t>
  </si>
  <si>
    <t>Percentage of regulatory agencies covered by the regulatory review increased</t>
  </si>
  <si>
    <t>Compliance rate of National Government Agencies (NGAs) and Government-Owned and Controlled Corporations (GOCCs) to good governance conditions increased (%)</t>
  </si>
  <si>
    <t>Philippine Government Electronic Procurement System (PhilGEPS) posting</t>
  </si>
  <si>
    <t>Annual Procurement Plan</t>
  </si>
  <si>
    <t>Submission of Annual Financial Statements</t>
  </si>
  <si>
    <t>Smart and resilient public organizations and future-ready public servants developed</t>
  </si>
  <si>
    <t>Number of individuals trained on Public Sector Productivity (PSP)</t>
  </si>
  <si>
    <t>Number of officers and senior technical personnel provided training/
capacitated</t>
  </si>
  <si>
    <t>Number of legislative officers and staff trained</t>
  </si>
  <si>
    <t>Number of CES eligibles completing the leadership and management proficiency program per year increased (cumulative)</t>
  </si>
  <si>
    <t>Score in CPI improved</t>
  </si>
  <si>
    <t>Percentage of families who have bribed or were asked for a bribe by at least one public official in the past 12 months</t>
  </si>
  <si>
    <t>All Services</t>
  </si>
  <si>
    <t>Availing of Social Services</t>
  </si>
  <si>
    <t>Payment of Other Taxes and Duties</t>
  </si>
  <si>
    <t>Access to Justice</t>
  </si>
  <si>
    <t>Securing Registry, Permits, and Other Licenses</t>
  </si>
  <si>
    <t>CHAPTER 5: ENSURING RESPONSIVE, PEOPLE-CENTERED, TECHNOLOGY-ENABLED, AND CLEAN GOVERNANCE</t>
  </si>
  <si>
    <t>CHAPTER 6: PURSUING SWIFT, FAIR, AND HUMANE ADMINISTRATION OF JUSTICE</t>
  </si>
  <si>
    <t>Swift, fair, and humane administration of justice pursued</t>
  </si>
  <si>
    <t>Criminal, civil, and economic justice processes information and communications technology (ICT)-enabled and streamlined</t>
  </si>
  <si>
    <t>Percentage of preliminary investigation backlog decreased (%)</t>
  </si>
  <si>
    <t>Percentage of complaints disposed over total complaints handled (%)</t>
  </si>
  <si>
    <t>Philippine Mediation Centers established</t>
  </si>
  <si>
    <t>Victims Compensation Program beneficiaries increased</t>
  </si>
  <si>
    <t>World Justice Project (WJP) - Rule of Law Index Improved</t>
  </si>
  <si>
    <t>Percentile rank</t>
  </si>
  <si>
    <t>Score</t>
  </si>
  <si>
    <t>Congestion rate decreased (%)</t>
  </si>
  <si>
    <t>a. National prisons</t>
  </si>
  <si>
    <t>10% reduction
from 2021 congestion rate</t>
  </si>
  <si>
    <t>Procurement Service (PS)-PhilGEPS and DAP (as AO 25 IATF
Secretariat)</t>
  </si>
  <si>
    <t>DBM-PS and DAP (as AO 25 IATF
Secretariat)</t>
  </si>
  <si>
    <t>COA/DAP (as Secretariat of IATF on AO 25)</t>
  </si>
  <si>
    <t>CESB</t>
  </si>
  <si>
    <t>OMB</t>
  </si>
  <si>
    <t>JSCC</t>
  </si>
  <si>
    <t>Provincial Governments, DILG- BJMP DOJ- BUCOR</t>
  </si>
  <si>
    <t>DILG Proper, DILG-BJMP, DOJ-BUCOR</t>
  </si>
  <si>
    <r>
      <t xml:space="preserve">CHAPTER 7: PROMOTING PHILIPPINE CULTURE AND VALUES TOWARDS </t>
    </r>
    <r>
      <rPr>
        <b/>
        <i/>
        <sz val="10"/>
        <color theme="1"/>
        <rFont val="Verdana"/>
        <family val="2"/>
      </rPr>
      <t>BAYANIHAN</t>
    </r>
  </si>
  <si>
    <t>Philippine culture and values towards Bayanihan promoted</t>
  </si>
  <si>
    <t>Number of Regional Development Plans with culture components increased (cumulative)</t>
  </si>
  <si>
    <t>Percentage of LGUs with Indigenous Peoples Mandatory Representation (IPMR) increased: Threshold of P/C/M = 1,406</t>
  </si>
  <si>
    <t>Top 15%
(85 and above)</t>
  </si>
  <si>
    <t>3.7
(64)</t>
  </si>
  <si>
    <t>94.8
(1,625)</t>
  </si>
  <si>
    <t>21.4
(301)</t>
  </si>
  <si>
    <t>56.5
(794)</t>
  </si>
  <si>
    <t>"Pagkamalikhain" or creative excellence
advanced</t>
  </si>
  <si>
    <t>Culture-sensitive governance and development
strengthened</t>
  </si>
  <si>
    <t>NCCA, LGUs</t>
  </si>
  <si>
    <t>NCCA</t>
  </si>
  <si>
    <t>NCIP, LGUs</t>
  </si>
  <si>
    <t>NCCA, NM, NHCP</t>
  </si>
  <si>
    <t>NCCA, CCP, KWF, NCMF, NCIP</t>
  </si>
  <si>
    <t>NEDA Board SDC-SCC,
cultural
agencies</t>
  </si>
  <si>
    <t>NLP</t>
  </si>
  <si>
    <t>CHAPTER 8: EXPANDING ECONOMIC OPPORTUNITIES IN AGRICULTURE, FORESTRY, AND FISHERIES AND ENSURING FOOD SECURITY</t>
  </si>
  <si>
    <t>A healthy and resilient Phiippines</t>
  </si>
  <si>
    <t>Transforming towards equity and resiliency</t>
  </si>
  <si>
    <t>Sustainable and resilient production and food availability ensured</t>
  </si>
  <si>
    <t>Growth in value of production of fisheries increased (%, at constant prices)</t>
  </si>
  <si>
    <t>Growth in labor productivity of  farmers and fisherfolk increased (%, in real terms)</t>
  </si>
  <si>
    <t>AFF productivity within ecological limit improved</t>
  </si>
  <si>
    <t>Shrimp and Prawns</t>
  </si>
  <si>
    <t>Capacity building on urban agriculture, backyard/ household gardening and community farming provided</t>
  </si>
  <si>
    <t>Number of individual beneficiaries provided with trainings on urban agriculture, backyard/household gardening and community farming increased (No.)</t>
  </si>
  <si>
    <t>Number of trainings conducted on urban agriculture, backyard/household gardening and community farming conducted (No.)</t>
  </si>
  <si>
    <t>Capacity building on organic agriculture provided</t>
  </si>
  <si>
    <t>Number of individual beneficiaries provided with trainings on organic farming increased (No.)</t>
  </si>
  <si>
    <t>Number of trainings conducted on organic farming increased (No.)</t>
  </si>
  <si>
    <t>Development and adoption of modern, climate- and disaster-resilient production technologies intensified</t>
  </si>
  <si>
    <t>Share of small farmers adopting new technologies to total number of small farmers trained with new technologies increased (%, cumulative)</t>
  </si>
  <si>
    <t>Share of adopters among technology trained small fisherfolk increased (%, annual)</t>
  </si>
  <si>
    <t>Share of  AFF research and development (R&amp;D) government budget to total AFF GVA increased (%, cumulative)</t>
  </si>
  <si>
    <t>Number of new technologies increased (No.)</t>
  </si>
  <si>
    <t>Number of individual fisherfolk trained on aquaculture, municipal, commercial, regulatory, postharvest and others (No.)</t>
  </si>
  <si>
    <t>Number of group beneficiaries provided with trainings on production, processing, packaging and marketing increased (No.)</t>
  </si>
  <si>
    <t>Number of individual beneficiaries provided with trainings on production, processing, packaging and marketing increased (No.)</t>
  </si>
  <si>
    <t>Number of trainings conducted  on production, processing, packaging and marketing increased (No.)</t>
  </si>
  <si>
    <t>Share of actual agrarian reform beneficiaries (ARBs) with emancipation patent (EP)/ certificate of land ownership award (CLOA) to total potential ARBs increased (%, cumulative)</t>
  </si>
  <si>
    <t>Growth in the number of registered small fisherfolk with preferential access to municipal waters (%)</t>
  </si>
  <si>
    <t>Land under CARP distributed (under regular LAD)</t>
  </si>
  <si>
    <t>Parcelization of collective CLOAs</t>
  </si>
  <si>
    <t>Number of ARBs with EP/CLOAs increased (No., cumulative)</t>
  </si>
  <si>
    <t>Area of collective CLOAs subdivided increased (ha, cumulative)</t>
  </si>
  <si>
    <t>Number of registered fisherfolk provided with livelihood projects increased (No.)</t>
  </si>
  <si>
    <t>Number of group beneficiaries provided with livelihood projects increased (No.)</t>
  </si>
  <si>
    <t>Number of Fisheries Management Areas (FMA) Board/Body established and functioning (No., Cumulative)</t>
  </si>
  <si>
    <t>Number of BFAR and LGU FMA action plans developed (No., Cumulative)</t>
  </si>
  <si>
    <t>Capacity-building on the use of electronic/digital platforms for marketing provided</t>
  </si>
  <si>
    <t>Number of individual beneficiaries provided with trainings on digital/ electronic marketing increased (No.)</t>
  </si>
  <si>
    <t>Number of trainings conducted on digital/electronic marketing increased (No.)</t>
  </si>
  <si>
    <t>Technical support for AFF-enterprises provided</t>
  </si>
  <si>
    <t>Share of small farmers borrowing from formal credit sources to total number of small farmers availing credit increased (%, cumulative)</t>
  </si>
  <si>
    <t>Institutional capacity building on innovative financing for small farmer/fisherfolk organizations provided</t>
  </si>
  <si>
    <t>Innovative financing and guarantee coverage provided to small farmer/fisherfolk individuals and organizations</t>
  </si>
  <si>
    <t>Number of small farmer/fisherfolk organizations participated in institutional capacity building on innovative financing increased (No., cumulative)</t>
  </si>
  <si>
    <t>Proportion of LGUs with established partnerships for the implementation of agricultural insurance to the total number of LGUs increased (%, cumulative)</t>
  </si>
  <si>
    <t>Amount of loans granted under ACPC-administered credit programs increased (in PHP millions)</t>
  </si>
  <si>
    <t>-SFFs</t>
  </si>
  <si>
    <t>-AFF-based MSMEs</t>
  </si>
  <si>
    <t>Number of beneficiaries provided with credit under ACPC-adminstered credit programs (No.)</t>
  </si>
  <si>
    <t>Amount/Volume of loans covered by guarantee increased (in PHP billions)</t>
  </si>
  <si>
    <t>Number of loan borrower accounts of lending institutions/Microfinance Insitutions (MFIs) covered by guarantee increased (No.)</t>
  </si>
  <si>
    <t>Prevalence of moderate or severe food insecurity in the population based on the Food Insecurity Experience Scale (See Chapter 11 RM)</t>
  </si>
  <si>
    <t>Severely Food Insecure</t>
  </si>
  <si>
    <t>Moderately Food Insecure</t>
  </si>
  <si>
    <t>Chapter 9A. Outcome 1</t>
  </si>
  <si>
    <t>Economic opportunities in industry across regions including the digital economy expanded</t>
  </si>
  <si>
    <t>Gross Value Added (GVA) growth rate in the industry sector improved (%)</t>
  </si>
  <si>
    <t>Market production expanded</t>
  </si>
  <si>
    <t>Manufacturing GVA per capita (in increment) increased (PHP)</t>
  </si>
  <si>
    <t>2,147-2,500</t>
  </si>
  <si>
    <t>Production capacities increased</t>
  </si>
  <si>
    <t xml:space="preserve">Philippine overall ranking in the WEF Global Competitiveness Index improved </t>
  </si>
  <si>
    <t>Number of Filipino trademarks registered increased</t>
  </si>
  <si>
    <t>Top 54%
(103 out
of 189 economies)</t>
  </si>
  <si>
    <t>Percentile Rank: 
59 
Rank: 
57 / 138
Score: 
4.4 / 7</t>
  </si>
  <si>
    <t>Consumer access to safe and quality goods and services ensured</t>
  </si>
  <si>
    <t>Consumer perception on quality products and services improved (%)</t>
  </si>
  <si>
    <t>Improved</t>
  </si>
  <si>
    <t>Chapter 9B. Outcome 1</t>
  </si>
  <si>
    <t>Economic opportunities in services across regions including the digital economy expanded</t>
  </si>
  <si>
    <t>GVA growth rate in the services sector improved (%)</t>
  </si>
  <si>
    <t>Tourism GVA as proportion of GDP increased (%)</t>
  </si>
  <si>
    <t>Access to economic opportunities in Industry and Services (I&amp;S) for startups, micro, small and medium enterprises (MSMEs), and cooperatives across regions including the digital economy expanded</t>
  </si>
  <si>
    <t>Chapter 9C. Outcome 1</t>
  </si>
  <si>
    <t>Total investments increased</t>
  </si>
  <si>
    <t>Aggregate Outputs</t>
  </si>
  <si>
    <t>Number of Small Enterprise Technology Upgrading Program beneficiaries increased</t>
  </si>
  <si>
    <t>CHAPTER 10: HUMAN CAPITAL DEVELOPMENT TOWARDS GREATER AGILITY</t>
  </si>
  <si>
    <t>Human capital development transformed towards greater agility</t>
  </si>
  <si>
    <t>Neonatal mortality rate decreased (per 1,000 live births)</t>
  </si>
  <si>
    <t>Infant mortality rate decreased (per 1,000 live births)</t>
  </si>
  <si>
    <t>Under-5 mortality rate decreased (per 1,000 live births)</t>
  </si>
  <si>
    <t>Mortality rate attributed to cardiovascular disease, cancer, diabetes, and chronic respiratory diseases decreased (number of deaths per 100,000 population aged 30-70 years old)</t>
  </si>
  <si>
    <t>a) Mortality rate attributed to cardiovascular disease</t>
  </si>
  <si>
    <t>b) Mortality rate attributed to cancer</t>
  </si>
  <si>
    <t>c) Mortality rate attributed to diabetes</t>
  </si>
  <si>
    <t xml:space="preserve"> d) Mortality rate attributed to chronic respiratory disease</t>
  </si>
  <si>
    <t>Death rate due to road traffic injuries decreased (per 100,000 population)</t>
  </si>
  <si>
    <t xml:space="preserve">Prevalence of stunting among children under 5 decreased (%) </t>
  </si>
  <si>
    <t xml:space="preserve">Prevalence of wasting among children under 5 decreased (%) </t>
  </si>
  <si>
    <t xml:space="preserve">Prevalence of overweight among children under 5 decreased (%) </t>
  </si>
  <si>
    <t xml:space="preserve">Prevalence of overweight and obese among adults, 20 years old and up, decreased (%) </t>
  </si>
  <si>
    <t>Adolescent birth rate (aged 15-19 years) (per 1,000 women in that age group) decreased</t>
  </si>
  <si>
    <t>Malaria incidence decreased (per 100,000 population)</t>
  </si>
  <si>
    <t>Prevalence of binge drinking among adults, 20 years old and above (%)</t>
  </si>
  <si>
    <t>Age-standardized prevalence of current tobacco use among persons aged 15 years and older</t>
  </si>
  <si>
    <t>Prevalence of Vitamin A deficiency among children aged 6 months to 5 years old decreased (%)</t>
  </si>
  <si>
    <t>&lt;15</t>
  </si>
  <si>
    <t>Anemia</t>
  </si>
  <si>
    <t>a)  6 months to 5 years old</t>
  </si>
  <si>
    <t>b) Pregnant</t>
  </si>
  <si>
    <t>c) Lactating</t>
  </si>
  <si>
    <t>d) 60 years old and up</t>
  </si>
  <si>
    <t xml:space="preserve">Prevalence of exclusively breastfed children among 0 to 5 months old increased (%) </t>
  </si>
  <si>
    <t xml:space="preserve">Prevalence of exclusively breastfed children among 5 months old increased (%) </t>
  </si>
  <si>
    <t>Responsive and resilient health system ensured</t>
  </si>
  <si>
    <t xml:space="preserve">Proportion of births delivered in a health facility increased (%) </t>
  </si>
  <si>
    <t xml:space="preserve">Proportion of women of reproductive age (15-49 years old) who have their unmet need for modern Family Planning (FP) decreased (%) </t>
  </si>
  <si>
    <t>a) All women of reproductive age (15-49 years old) who are currently married or in union</t>
  </si>
  <si>
    <t xml:space="preserve">Proportion of fully immunized children increased (%) </t>
  </si>
  <si>
    <t>Percentage of health facilities with no stock out of essential drugs and vaccines increased (%)</t>
  </si>
  <si>
    <t>Percentage of women ages 15-49 who received antenatal care from skilled health personnel for the most recent birth increased (%)</t>
  </si>
  <si>
    <t>Percentage of women age 15-49 with a postnatal check-up in the first two days after birth increased (%)</t>
  </si>
  <si>
    <t>Percent of provinces with adequate physician to population ratio increased (%)</t>
  </si>
  <si>
    <t>Percent of provinces with adequate nurse to population ratio increased (%)</t>
  </si>
  <si>
    <t>Percent of provinces with adequate midwife to population ratio increased (%)</t>
  </si>
  <si>
    <t>Percentage of airports, seaports, and other points of entries with quarantine facilities that have adequate human resource and equipment</t>
  </si>
  <si>
    <t>Percentage of regions with at least 1 Biosafety Laboratory Level 2 (BSL2) (with RT PCR)</t>
  </si>
  <si>
    <t>Equitable health financing sustained</t>
  </si>
  <si>
    <t>Flexible lifelong learning opportunities for all ensured</t>
  </si>
  <si>
    <t>Mean years of schooling increased</t>
  </si>
  <si>
    <t>Net enrollment rate increased</t>
  </si>
  <si>
    <t>Completion rate increased (%)</t>
  </si>
  <si>
    <t>Kinder to Grade 6</t>
  </si>
  <si>
    <t>Grade 7 to 12</t>
  </si>
  <si>
    <t>Proportion of learners achieving at least “nearly proficient” level in NAT increased (%)</t>
  </si>
  <si>
    <t>Grade 6</t>
  </si>
  <si>
    <t>Grade 10</t>
  </si>
  <si>
    <t>Grade 12</t>
  </si>
  <si>
    <t>Number of higher education institutions (HEIs) in reputable international rankings increased</t>
  </si>
  <si>
    <t>Certification rate of Technical and Vocational Education Training (TVET) graduates increased (%)</t>
  </si>
  <si>
    <t>Percentage of tertiary graduates in science, engineering, manufacturing, and construction increased (%)</t>
  </si>
  <si>
    <t>Number of HEIs with accredited program increased</t>
  </si>
  <si>
    <t>Number of Expanded Tertiary Education Equivalency and Accreditation Program graduates increased (%)</t>
  </si>
  <si>
    <t>Number of patents, utility model and industrial design issued to HEIs increased</t>
  </si>
  <si>
    <t>Number of researches published in Scopus indexed publications</t>
  </si>
  <si>
    <t>Number of Masters and PhD graduates in thesis programs</t>
  </si>
  <si>
    <t>Ratio of male to females in tertiary education</t>
  </si>
  <si>
    <t>Ratio of male to female enrollees in higher education</t>
  </si>
  <si>
    <t>Ratio of male to female trainees in TVET</t>
  </si>
  <si>
    <t>Percentage of Faculty with MS/MA degree/s increased</t>
  </si>
  <si>
    <t>Percentage of Faculty with Ph.D. degree/s increased</t>
  </si>
  <si>
    <t>Number of TVET Trainers trained in Trainers Methodology</t>
  </si>
  <si>
    <t>1:1.14</t>
  </si>
  <si>
    <t>1:1.25</t>
  </si>
  <si>
    <t>1:1.2</t>
  </si>
  <si>
    <t>Income-earning ability increased and adaptability enhanced</t>
  </si>
  <si>
    <t>Youth placed in education increased</t>
  </si>
  <si>
    <t>Youth placed in training increased</t>
  </si>
  <si>
    <t>Private Education Student FinancialAssistance (PESFA) Program</t>
  </si>
  <si>
    <t>Training for Work Scholarship Program (TWSP)</t>
  </si>
  <si>
    <t>Special Training for Employment Program (STEP)</t>
  </si>
  <si>
    <t>Immersion Outreach Program</t>
  </si>
  <si>
    <t>Number of beneficiaries granted access to free tertiary education</t>
  </si>
  <si>
    <t>Duration of school-to-work transition of TESDA graduates decreased (months)</t>
  </si>
  <si>
    <t>Unemployment rate of college graduates reduced</t>
  </si>
  <si>
    <t>Labor force participation rate of women increased (%)</t>
  </si>
  <si>
    <t>Number of graduates in in-demand and hard-to-fill occupations increased</t>
  </si>
  <si>
    <t>2015/2016</t>
  </si>
  <si>
    <t>Number of female students enrolled in advanced education program increased (cumulative)</t>
  </si>
  <si>
    <t>Individuals reached through the LMI</t>
  </si>
  <si>
    <t>4.40 - 4.65</t>
  </si>
  <si>
    <t>5.35 - 5.61</t>
  </si>
  <si>
    <t>Labor mobility and income security enhanced</t>
  </si>
  <si>
    <t>CHAPTER 11: ENSURING FOOD RESILIENCY AND REDUCING VULNERABILITIES OF FILIPINOS</t>
  </si>
  <si>
    <t>Food resiliency ensured and vulnerabilities of Filipinos reduced</t>
  </si>
  <si>
    <t>Number of deaths attributed to natural disasters per 100,000 population</t>
  </si>
  <si>
    <t>0.09
(91 deaths)</t>
  </si>
  <si>
    <t>Number of deaths attributed to human-induced disasters per 100,000 population</t>
  </si>
  <si>
    <t>0.2
(207 deaths)</t>
  </si>
  <si>
    <t>Number of missing persons attributed to natural disasters per 100,000 population</t>
  </si>
  <si>
    <t>0.03
(29 missing persons)</t>
  </si>
  <si>
    <t>Number of missing persons attributed to human-induced disasters per 100,000 population</t>
  </si>
  <si>
    <t>0.017
(18 missing persons)</t>
  </si>
  <si>
    <t>Number of directly affected persons attributed to natural disasters per 100,000 population</t>
  </si>
  <si>
    <t>7,144.557
(7,376,237
affected persons)</t>
  </si>
  <si>
    <t>Number of directly affected persons attributed to human-induced disasters per 100,000 population</t>
  </si>
  <si>
    <t>140.036
(144,577
affected persons)</t>
  </si>
  <si>
    <t>Food resiliency (access to food)</t>
  </si>
  <si>
    <t>Number of children benefitting from the DSWD Supplementary Feeding Program</t>
  </si>
  <si>
    <t>Number of learners benefitting from the School-Based Feeding Program</t>
  </si>
  <si>
    <t>Number of eligible senior citizens who received social pension</t>
  </si>
  <si>
    <t>Number of Conditional Cash Transfer (CCT) beneficiaries covered</t>
  </si>
  <si>
    <t>Percentage of families affected by natural and human-induced disasters provided with assistance</t>
  </si>
  <si>
    <t>Percentage of households with damaged houses provided with emergency shelter assistance</t>
  </si>
  <si>
    <t>Proportion of emergency loan applications by calamity-affected GSIS members and pensioners granted</t>
  </si>
  <si>
    <t>100
(67,463
members and pensioners)</t>
  </si>
  <si>
    <t>100
(969,470 families)</t>
  </si>
  <si>
    <t>100
(261,617 households)</t>
  </si>
  <si>
    <t>Economic risks</t>
  </si>
  <si>
    <t>Number of cash-for-work beneficiaries for Climate Change Adaptation and Mitigation</t>
  </si>
  <si>
    <t>Cross-cutting indicators</t>
  </si>
  <si>
    <t>Total government expenditures in Social Protection Programs as a percentage to GDP</t>
  </si>
  <si>
    <t>PCA</t>
  </si>
  <si>
    <t>DA (lead), DA-PhilFIDA, PCA, DA-BFAR, DA-NLP</t>
  </si>
  <si>
    <t>DA-ATI 
TESDA</t>
  </si>
  <si>
    <t>DA-ATI</t>
  </si>
  <si>
    <t>DA-ATI, TESDA, CDA</t>
  </si>
  <si>
    <t>CDA</t>
  </si>
  <si>
    <t>DOF-PGC</t>
  </si>
  <si>
    <t>Inter-Agency Task Force on Zero HungerDA, DSWD, DTI, DOTr, DOH, DepEd, NNC</t>
  </si>
  <si>
    <t>IPOPHL</t>
  </si>
  <si>
    <t>NEDA SDC-HDPRC, DOH</t>
  </si>
  <si>
    <t>NEDA SDC-HDPRC, IATF on Zero Hunger, NNC</t>
  </si>
  <si>
    <t>POPCOM Board,POPCOM, DOH</t>
  </si>
  <si>
    <t>NEDA SDC-HDPRC,DOH</t>
  </si>
  <si>
    <t>NEDA SDC-HDPRC, POPCOM</t>
  </si>
  <si>
    <t>NEDA SDC-HDPRC,DOH, PhilHealth</t>
  </si>
  <si>
    <t>DepEd, CHED, TESDA</t>
  </si>
  <si>
    <t>NEDA-SDC</t>
  </si>
  <si>
    <t>DSWD- PMB</t>
  </si>
  <si>
    <t>CHED, DOLE-BLE</t>
  </si>
  <si>
    <t>SDC, NCACL, DOLE, DSWD</t>
  </si>
  <si>
    <t>SDC, NDRRMC, OCD, DILG, LGUs</t>
  </si>
  <si>
    <t>NDRRMC and OCD</t>
  </si>
  <si>
    <t>SDC, HDPRC, PhilHealth, DOH</t>
  </si>
  <si>
    <t>DSWD, DILG/LGUs</t>
  </si>
  <si>
    <t>DSWD-PMB</t>
  </si>
  <si>
    <t>DSWD Pantawid Pamilya National Program Management Office</t>
  </si>
  <si>
    <t>DSWD-DRMB</t>
  </si>
  <si>
    <t>CHAPTER 12: BUILDING SAFE, RESILIENT, AND SUSTAINABLE COMMUNITIES</t>
  </si>
  <si>
    <t>Building a high-trust society, transforming towards equity and resiliency, and increasing growth potential</t>
  </si>
  <si>
    <t>Safe, resilient, and sustainable communities built</t>
  </si>
  <si>
    <t>Public health goals in the design of human settlements integrated</t>
  </si>
  <si>
    <t>LGUs, DILG, DHSUD</t>
  </si>
  <si>
    <t>DHSUD</t>
  </si>
  <si>
    <t>Number of License to Sell issued increased</t>
  </si>
  <si>
    <t>Housing production that incorporates hazard and health standards accelerated</t>
  </si>
  <si>
    <t>Proportion of families with owned or owner-like possession of housing units</t>
  </si>
  <si>
    <t>Proportion of families with access to secure tenure</t>
  </si>
  <si>
    <t>NEDA SDC-HDPRC,DHSUD, NHA, SHFC, HDMF, NHMFC, PhilGuarantee, LGUs</t>
  </si>
  <si>
    <t>NEDA SDC-HDPRC,DHSUD, NHA, SHFC, HDMF, LGUs</t>
  </si>
  <si>
    <t>NEDA SDC-HDPRC,HDMF</t>
  </si>
  <si>
    <t>Number of socialized housing units delivered</t>
  </si>
  <si>
    <t>NHA, SHFC, HDMF, PhilGuarantee</t>
  </si>
  <si>
    <t>NHA</t>
  </si>
  <si>
    <t>NHA, SHFC, HDMF,
PhilGuarantee</t>
  </si>
  <si>
    <t>SHFC</t>
  </si>
  <si>
    <t>HDMF</t>
  </si>
  <si>
    <t>PhilGuarantee</t>
  </si>
  <si>
    <t>Number of open housing units delivered</t>
  </si>
  <si>
    <t>HDMF/
PhilGuarantee</t>
  </si>
  <si>
    <t>Alternative housing solutions for low-income market adopted</t>
  </si>
  <si>
    <t>NHMFC</t>
  </si>
  <si>
    <t>Number of Building Adequate Livable Affordable and Inclusive Filipino communities (BALAI) Bond Issuance</t>
  </si>
  <si>
    <t>Value of New Guarantee Enrolments (PhP)</t>
  </si>
  <si>
    <t>a. Socialized housing</t>
  </si>
  <si>
    <t>b. Low-Cost Housing</t>
  </si>
  <si>
    <t>c. Medium-Cost Housing</t>
  </si>
  <si>
    <t>d. Open Housing</t>
  </si>
  <si>
    <t>CHAPTER 13: REACHING FOR THE DEMOGRAPHIC DIVIDEND ACROSS ALL REGIONS</t>
  </si>
  <si>
    <t>Demographic dividend reached across all regions</t>
  </si>
  <si>
    <t>Age-dependency ratio decreased</t>
  </si>
  <si>
    <t>Crude death rate decreased (per 1,000 population)</t>
  </si>
  <si>
    <t>POPCOM Board,POPCOM</t>
  </si>
  <si>
    <t>POPCOM Board, DOH</t>
  </si>
  <si>
    <t>POPCOM Board, POPCOM, DOH</t>
  </si>
  <si>
    <t>Proportion of women who are using modern contraceptive methods increased (%) (See Chapter 10)</t>
  </si>
  <si>
    <t>POPCOM Board, POPCOM</t>
  </si>
  <si>
    <t>Gains from the demographic dividend maximized</t>
  </si>
  <si>
    <t>Prevalence of stunting among children under 5 decreased (%) (See Chapter 10)</t>
  </si>
  <si>
    <t>NEDA SDC- HDPRC, IATF-Zero Hunger,NNC, DOH</t>
  </si>
  <si>
    <t>Mean years of schooling (See Chapter 10)</t>
  </si>
  <si>
    <t>NEDA SDC-HDPRC, DepEd, CHED, TESDA</t>
  </si>
  <si>
    <t>Proportion of learners completing levels of education (Completion Rate) increased (%) (See Chapter 10)</t>
  </si>
  <si>
    <t>Female Drop-out Rate (School leaver) (%)</t>
  </si>
  <si>
    <t>Senior High School</t>
  </si>
  <si>
    <t>Certification rate of Technical and Vocational Education and Training (TVET) (ages 15-24)</t>
  </si>
  <si>
    <t>Labor force participation rate of women increased (%) (See Chapter 10)</t>
  </si>
  <si>
    <t>Scale-up Technology Adoption</t>
  </si>
  <si>
    <t>Science, Technology and Innovation (STI) application in agriculture, industry, services, and health sectors increased</t>
  </si>
  <si>
    <t>Proportion of private Agricultural Forestry and Fisheries (AFF), and Industry and Services Research and Development (R&amp;D) to sectoral Gross Value Added (GVA) increased (in percent)</t>
  </si>
  <si>
    <t>AFF</t>
  </si>
  <si>
    <t>Industry</t>
  </si>
  <si>
    <t>Services</t>
  </si>
  <si>
    <t>Proportion of public AFF, and Industry and Services R&amp;D to sectoral GVA increased (in percent)</t>
  </si>
  <si>
    <t>Proportion of intellectual property products expenditures to GDP increased (%)</t>
  </si>
  <si>
    <t>Number of Filipino patents filed under Patent Cooperation Treaty (PCT) increased</t>
  </si>
  <si>
    <t>Investments in STI-based startups, enterprises, and spin-offs increased</t>
  </si>
  <si>
    <t>Number of technology business incubators (TBI) graduates increased (i.e. enterprises and spin-offs)</t>
  </si>
  <si>
    <t>DOST and DICT</t>
  </si>
  <si>
    <t>Stimulate Creativity and Innovation</t>
  </si>
  <si>
    <t>Creative capacity for knowledge and technology generation, acquisition, and adoption enhanced</t>
  </si>
  <si>
    <t>Top 58%</t>
  </si>
  <si>
    <t>Number of Science, Technology, Engineering, and Mathematics (STEM) enrollees in higher education institutes (HEIs) increased (in million, incremental)</t>
  </si>
  <si>
    <t xml:space="preserve">Open collaboration among actors in the STI  </t>
  </si>
  <si>
    <t>Number of collaborations between HEIs and industries increased (incremental)</t>
  </si>
  <si>
    <t>Number of collaborations between HEIs and government increased (NGAs and LGUs) (incremental)</t>
  </si>
  <si>
    <t>CHED and DICT</t>
  </si>
  <si>
    <t>Transforming towards equity and resiliency and increasing growth potential</t>
  </si>
  <si>
    <t>Sound, Stable, and Supportive Macroeconomic Environment Sustained</t>
  </si>
  <si>
    <t>Responsive, strategic, supportive, and sustainable fiscal sector achieved</t>
  </si>
  <si>
    <t>Investment grade credit rating sustained/improved</t>
  </si>
  <si>
    <t>Stable/ Positive</t>
  </si>
  <si>
    <t>Sustained investment grade credit rating</t>
  </si>
  <si>
    <t>DBCC</t>
  </si>
  <si>
    <t>DBM, DOF-
BTr</t>
  </si>
  <si>
    <t>Ratio of locally-sourced Local Government Unit (LGU) income to total current operating income maintained at or above 15.0 percent (%)</t>
  </si>
  <si>
    <t>Locally-sourced LGU income increased (in PHP billion)</t>
  </si>
  <si>
    <t>BLGF/DBM/ DILG</t>
  </si>
  <si>
    <t>BLGF/ DILG/DBM/
DepEd</t>
  </si>
  <si>
    <t>Number of new partner-State Universities and Colleges (SUCs) which can commit to deliver the Public Financial Management Competency Program (PFMCP) increased (cumulative)</t>
  </si>
  <si>
    <t>500-550</t>
  </si>
  <si>
    <t>31-33</t>
  </si>
  <si>
    <t>Resilient and inclusive monetary and financial sectors achieved</t>
  </si>
  <si>
    <t>Low and stable inflation rate achieved (%)</t>
  </si>
  <si>
    <t>Ratio of Financial System's Total Assets to GDP maintained (at current prices) (%)</t>
  </si>
  <si>
    <t>a) BSP supervised, plus GSIS and SSS</t>
  </si>
  <si>
    <t>Annual value of microfinance loans increased (in PHP billion)</t>
  </si>
  <si>
    <t>a) by banks</t>
  </si>
  <si>
    <t>SEC</t>
  </si>
  <si>
    <t>Equity market capitalization relative to GDP (%)</t>
  </si>
  <si>
    <t>Size of local currency bond market in % of GDP</t>
  </si>
  <si>
    <t>Volume of InstaPay transfers (in millions)</t>
  </si>
  <si>
    <t>Sustainable and Resilient External Sector</t>
  </si>
  <si>
    <t>EDC</t>
  </si>
  <si>
    <t>Increase in number of assisted micro, small, and medium enterprises (MSMEs)/exporters (cumulative)</t>
  </si>
  <si>
    <t>18 agencies as cited in the Malacanang Circular (MC) 27</t>
  </si>
  <si>
    <t>Increase number of mission-driven trade promotions programs and projects either through traditional, digital, or hybrid platforms (cumulative)</t>
  </si>
  <si>
    <t>EDC/DTI</t>
  </si>
  <si>
    <t>Increase in total sales generated from international trade fairs and business matching missions either through traditional, digital, or hybrid platforms (cumulative</t>
  </si>
  <si>
    <t>US$ 638.63M</t>
  </si>
  <si>
    <t>US$708.63M</t>
  </si>
  <si>
    <t>DTI/DA</t>
  </si>
  <si>
    <t>CHAPTER 16: PROMOTING COMPETITION</t>
  </si>
  <si>
    <t>Consumer Welfare Improved</t>
  </si>
  <si>
    <t>Global Competitiveness Index (GCI) ranking improved</t>
  </si>
  <si>
    <t>PCC, DOJ , DTI, ARTA, DOF, GCG, GPPB</t>
  </si>
  <si>
    <t>DTI-CB</t>
  </si>
  <si>
    <t>Market Efficiency Improved</t>
  </si>
  <si>
    <t>Percentile Rank: 59 
Rank: 57/138
Score: 4.4/7</t>
  </si>
  <si>
    <t>GCI Business Dynamism improved</t>
  </si>
  <si>
    <t>GCI Goods/Product Market Efficiency improved</t>
  </si>
  <si>
    <t xml:space="preserve">GCI Extent of Market Dominance improved </t>
  </si>
  <si>
    <t>Percentile
Rank: 62
Rank: 52/138
Score: 4.1/7</t>
  </si>
  <si>
    <t>ARTA</t>
  </si>
  <si>
    <t>DTI, PCC, ARTA</t>
  </si>
  <si>
    <t>Percentile
Rank: 28
Rank: 99/138
Score: 4.1/7</t>
  </si>
  <si>
    <t>Percentile
Rank: 17
Rank: 114/138
Score: 3.1/7</t>
  </si>
  <si>
    <t>Barriers to entry and re-entry reduced</t>
  </si>
  <si>
    <t>Percentile
Rank: 78
Rank: 31/138
Score: 4.9/7</t>
  </si>
  <si>
    <t>GCI Market size improved</t>
  </si>
  <si>
    <t>DTI-CB, PCC</t>
  </si>
  <si>
    <t xml:space="preserve">Starting a Business Score Improved </t>
  </si>
  <si>
    <t>Percentage of merger cases within the reglementary period of review</t>
  </si>
  <si>
    <t xml:space="preserve">Percentage of adjudication proceedings resolved within the reglementary period </t>
  </si>
  <si>
    <t>Percentage of competition-related complaints acted upon within prescribed period</t>
  </si>
  <si>
    <t xml:space="preserve">Percentage of households aware of the PCC </t>
  </si>
  <si>
    <t xml:space="preserve">Number of competition-related publications released by major academic and research institutions </t>
  </si>
  <si>
    <t>Number of agencies capacitated by ARTA on Regulatory Impact Analysis</t>
  </si>
  <si>
    <t>Baseline: 
100%</t>
  </si>
  <si>
    <t>Baseline: 
1.00%</t>
  </si>
  <si>
    <t>Access to economic opportunities including the digital economy increased</t>
  </si>
  <si>
    <t>Road Transport</t>
  </si>
  <si>
    <t>Travel Time (decreased) via land per key corridor</t>
  </si>
  <si>
    <t>National Route 1 (N1)/ Pan-Philippine Highway (Laoag - Zamboanga)</t>
  </si>
  <si>
    <t>Manila - Baguio</t>
  </si>
  <si>
    <t>Manila - Pagudpud</t>
  </si>
  <si>
    <t>Manila - Cagayan</t>
  </si>
  <si>
    <t>Manila - Clark</t>
  </si>
  <si>
    <t>Clark - Subic</t>
  </si>
  <si>
    <t>Manila - Batangas</t>
  </si>
  <si>
    <t>Iloilo - Capiz</t>
  </si>
  <si>
    <t>Surigao - Davao City</t>
  </si>
  <si>
    <t>Butuan - Iligan City</t>
  </si>
  <si>
    <t>Cagayan De Oro - Davao City</t>
  </si>
  <si>
    <t>Bacolod - Dumaguete - Bayawan</t>
  </si>
  <si>
    <t>Danao - Cebu - Santander</t>
  </si>
  <si>
    <t>Air passenger movement increased (in number of passengers, cumulative)</t>
  </si>
  <si>
    <t>CAAP</t>
  </si>
  <si>
    <t>DPWH</t>
  </si>
  <si>
    <t>CEZA</t>
  </si>
  <si>
    <t>Cargo shipped via air increased (international and domestic) (MT, cumulative)</t>
  </si>
  <si>
    <t>Cebu Port</t>
  </si>
  <si>
    <t>Number of vehicles carried by Roll-on/Roll-off (RORO) vessels increased</t>
  </si>
  <si>
    <t>CPA</t>
  </si>
  <si>
    <t>Average broadband download speed increased (Mbps)</t>
  </si>
  <si>
    <t>Proportion of cities/municipalities served by water districts (WDs) with 24/7 water supply increased (%, cumulative)</t>
  </si>
  <si>
    <t>Proportion of HHs with access to improved sanitation to total number of HHs increased (%, cumulative)</t>
  </si>
  <si>
    <t>Proportion of public schools with adequate water and sanitation facilities to total number of public schools increased (%, cumulative)</t>
  </si>
  <si>
    <t>Barangays with access to Sanitary Land Fills (SLFs) (in % of total no. of barangays, cumulative)</t>
  </si>
  <si>
    <t>Number of LGUs served by SLFs (1,634 LGUs)</t>
  </si>
  <si>
    <t>Proportion of public schools with internet access to total number of public schools increased (%, cumulative)</t>
  </si>
  <si>
    <t>Ratio of actual irrigated area to the total potential irrigable area increased (%, cumulative)</t>
  </si>
  <si>
    <t>Ecological integrity and socioeconomic resilience of resource-dependent communities improved</t>
  </si>
  <si>
    <t>Biodiversity and ecosystem services sustained</t>
  </si>
  <si>
    <t>NAMRIA</t>
  </si>
  <si>
    <t>DENR-FMB, DENR-BMB</t>
  </si>
  <si>
    <t>Fair</t>
  </si>
  <si>
    <t>Excellent</t>
  </si>
  <si>
    <t>Number of Ancestral Domain Sustainable Development and Protection Plan (ADSDPP) formulated</t>
  </si>
  <si>
    <t>Percentage of Declared Minahang Bayan increased</t>
  </si>
  <si>
    <t>Percentage of surface metallic mines compliant with the safety and health, environmental, and social development and management programs for the mineral resources development</t>
  </si>
  <si>
    <t>Percentage of interim rehabilitation measures monitored and implemented in the remaining abandoned mine (i.e., Palawan Quicksilver) increased (%, cumulative)</t>
  </si>
  <si>
    <t>Palawan Quicksilver (Phase I)</t>
  </si>
  <si>
    <t>Palawan Quicksilver (Phase II)</t>
  </si>
  <si>
    <t>DENR–LMB</t>
  </si>
  <si>
    <t>Sub-chapter Outcome 1.1 (Cont.)</t>
  </si>
  <si>
    <t>Percentage of hard coral cover (HCC) in MPAs (in number of MPAs):</t>
  </si>
  <si>
    <t>No available baseline data</t>
  </si>
  <si>
    <t>0% to 22% hard coral cover (Poor)</t>
  </si>
  <si>
    <t>&gt;22% to 33% hard coral cover (Fair)</t>
  </si>
  <si>
    <t>&gt;33% to 44% hard coral cover (Good)</t>
  </si>
  <si>
    <t>&gt;44% hard coral cover (Excellent)</t>
  </si>
  <si>
    <t>Percentage of seagrass cover in MPAs (in number of MPAs):</t>
  </si>
  <si>
    <t>0% to 25% seagrass cover (Poor)</t>
  </si>
  <si>
    <t>26% to 50% seagrass cover (Fair)</t>
  </si>
  <si>
    <t>51% to 75% seagrass cover (Good)</t>
  </si>
  <si>
    <t>76% to 100% seagrass cover (Excellent)</t>
  </si>
  <si>
    <t>Maintained</t>
  </si>
  <si>
    <t>Number of coastal municipalities and cities with delineated municipal waters increased (annual)</t>
  </si>
  <si>
    <t>MMDA / DILG, DENR-EMB</t>
  </si>
  <si>
    <t>MMDA/ DILG, DENR-EMB</t>
  </si>
  <si>
    <t>Number of public utility vehicles that converted to cleaner fuels increased</t>
  </si>
  <si>
    <t>Electric/Hybrid</t>
  </si>
  <si>
    <t>LTFRB</t>
  </si>
  <si>
    <t>PCEPSDI</t>
  </si>
  <si>
    <t>Resilience of communities and their livelihood increased</t>
  </si>
  <si>
    <t>Employment from biodiversity-friendly enterprises and other sustainable resource-based industries increased</t>
  </si>
  <si>
    <t>CHAPTER 21: PROTECTING THE RIGHTS, PROMOTING THE WELFARE, AND EXPANDING OPPORTUNITIES FOR OVERSEAS FILIPINOS</t>
  </si>
  <si>
    <t>Protect the rights, promote the welfare, and expand opportunities for Overseas Filipinos (OFs) to contribute to the county's development</t>
  </si>
  <si>
    <t>Social Development Committee (SDC)</t>
  </si>
  <si>
    <t>DFA</t>
  </si>
  <si>
    <t>OFs' rights protected and well-being improved</t>
  </si>
  <si>
    <t>Philippine ranking on the US index on Trafficking in Persons maintained</t>
  </si>
  <si>
    <t>Tier 1</t>
  </si>
  <si>
    <t>Inter-Agency Council Against Trafficking (IACAT)</t>
  </si>
  <si>
    <t>IACAT</t>
  </si>
  <si>
    <t>Number of distressed OFWs provided assistance under the International Social Welfare Services for Filipino Nationals (ISWSFN)</t>
  </si>
  <si>
    <t>Number of returning and repatriated OFWs and their families provided with Technical and Vocational Education and Training (TVET) assistance</t>
  </si>
  <si>
    <t>OWWA</t>
  </si>
  <si>
    <t>Pag-IBIG</t>
  </si>
  <si>
    <t>OFs' participation in the country's development and reintegration in the Philippine society facilitated</t>
  </si>
  <si>
    <t>&lt;3.0</t>
  </si>
  <si>
    <t>SDC</t>
  </si>
  <si>
    <t>Number of Balik Scientists engaged increased</t>
  </si>
  <si>
    <t>OWWA-NRCO</t>
  </si>
  <si>
    <t>OWWA- NRCO</t>
  </si>
  <si>
    <t>Engagement of OFs, families, and other stakeholders in governance strengthened</t>
  </si>
  <si>
    <t>Voter turnout increased (%)</t>
  </si>
  <si>
    <t>1:01.3</t>
  </si>
  <si>
    <t>Stable</t>
  </si>
  <si>
    <t>Top 57%</t>
  </si>
  <si>
    <t>Top 41%</t>
  </si>
  <si>
    <t>Top 38%</t>
  </si>
  <si>
    <t>Top 24%</t>
  </si>
  <si>
    <t>Top 19%</t>
  </si>
  <si>
    <t>Top 18%</t>
  </si>
  <si>
    <t>Top 39%</t>
  </si>
  <si>
    <t>Top 74%</t>
  </si>
  <si>
    <t>Top 73%</t>
  </si>
  <si>
    <t>Top 43%</t>
  </si>
  <si>
    <t>1:1.24</t>
  </si>
  <si>
    <t>1:1.21</t>
  </si>
  <si>
    <t>1:1.28</t>
  </si>
  <si>
    <t>1:32</t>
  </si>
  <si>
    <t>1:42</t>
  </si>
  <si>
    <t>1:1.16</t>
  </si>
  <si>
    <t>1:1.18</t>
  </si>
  <si>
    <t>1:1.05</t>
  </si>
  <si>
    <t>1:1.09</t>
  </si>
  <si>
    <t>Proportion of women who are using modern contraceptive methods increased (%)</t>
  </si>
  <si>
    <t>Sub-chapter Outcome 1.3.3</t>
  </si>
  <si>
    <t>73 out of 127 economies</t>
  </si>
  <si>
    <t>73 out of 126 economies</t>
  </si>
  <si>
    <t>54 out of 129 economies</t>
  </si>
  <si>
    <t>50 out of 131 economies</t>
  </si>
  <si>
    <t>51 out of 132 economies</t>
  </si>
  <si>
    <t>Poverty incidence
(% of population) reduced</t>
  </si>
  <si>
    <t>5.0-7.0</t>
  </si>
  <si>
    <t>Subsistence incidence (%) reduced</t>
  </si>
  <si>
    <t>Top 52%</t>
  </si>
  <si>
    <t>Top 65%</t>
  </si>
  <si>
    <t>Top 45%</t>
  </si>
  <si>
    <t>3.2
(2018=100)</t>
  </si>
  <si>
    <t xml:space="preserve">6.7
(2018=100)
</t>
  </si>
  <si>
    <t xml:space="preserve">1.4
(2018=100)
</t>
  </si>
  <si>
    <t xml:space="preserve">2.9
(2018=100)
</t>
  </si>
  <si>
    <t xml:space="preserve">4.5
(2018=100)
</t>
  </si>
  <si>
    <t xml:space="preserve">6.1
(2018=100)
</t>
  </si>
  <si>
    <t>59 out of 132 economies</t>
  </si>
  <si>
    <t>1.6
(2018=100)</t>
  </si>
  <si>
    <t>Proportion of local government units (LGUs) adopting Public Financial Management (PFM) improvement measures (cumulative, %)</t>
  </si>
  <si>
    <t>1:1.38</t>
  </si>
  <si>
    <t>Prevalence of moderate or severe food insecurity in the population, based on the Food Insecurity Experience Scale</t>
  </si>
  <si>
    <t>Severely food insecure</t>
  </si>
  <si>
    <t>Moderately food insecure</t>
  </si>
  <si>
    <t>US$ 13.2M</t>
  </si>
  <si>
    <t>US$744.55M</t>
  </si>
  <si>
    <t>US$438M</t>
  </si>
  <si>
    <t>Percentile
Rank: 15
Rank: 117/138
Score: 2.7 /7</t>
  </si>
  <si>
    <t>1:29</t>
  </si>
  <si>
    <t>1:26</t>
  </si>
  <si>
    <t>1:1.10</t>
  </si>
  <si>
    <t>Top 44%</t>
  </si>
  <si>
    <t>Top 31%</t>
  </si>
  <si>
    <t>PSA-MAS-EIAD</t>
  </si>
  <si>
    <t>PSA-PHDSD</t>
  </si>
  <si>
    <t>PSA-ESSS-PSD</t>
  </si>
  <si>
    <t>PSA-IESD</t>
  </si>
  <si>
    <t>PSA-CRS-VSD</t>
  </si>
  <si>
    <t>PSA-PRO-PCMS-MED</t>
  </si>
  <si>
    <t>COA</t>
  </si>
  <si>
    <t>DILG-BJMP (unsentenced); DOJ-BUCOR (sentenced)</t>
  </si>
  <si>
    <t>PSA-SDSD</t>
  </si>
  <si>
    <t>National Library of the Philippines</t>
  </si>
  <si>
    <t>PSA-MAS-PAD</t>
  </si>
  <si>
    <t>PSA-ESSS-FSD</t>
  </si>
  <si>
    <t>PSA-ESSS-CSD</t>
  </si>
  <si>
    <t>PSA-ESSS-LPSD</t>
  </si>
  <si>
    <t>website</t>
  </si>
  <si>
    <t>PSA-MAS-SAD</t>
  </si>
  <si>
    <t>PSA-SSSS-DHSD</t>
  </si>
  <si>
    <t>Copy from Chapter 13</t>
  </si>
  <si>
    <t>PSA-SSSS-LS/ED</t>
  </si>
  <si>
    <t>NDRRMC</t>
  </si>
  <si>
    <t>PSA-NCS-PHCD</t>
  </si>
  <si>
    <t>Export Development Council</t>
  </si>
  <si>
    <t>LIPAD-CIAC</t>
  </si>
  <si>
    <t>DICT</t>
  </si>
  <si>
    <t>LWUA</t>
  </si>
  <si>
    <t>NIA</t>
  </si>
  <si>
    <t>DENR-FMB; NAMRIA</t>
  </si>
  <si>
    <t>DENR-Land Management Bureau</t>
  </si>
  <si>
    <t>MMDA</t>
  </si>
  <si>
    <t>DMW-NRCO</t>
  </si>
  <si>
    <t>Agency</t>
  </si>
  <si>
    <t>CI &amp; HT</t>
  </si>
  <si>
    <t>DOJ-BuCor</t>
  </si>
  <si>
    <t>DENR-LMB</t>
  </si>
  <si>
    <t>DILG-BJMP</t>
  </si>
  <si>
    <t>PSA-PCMS-MED</t>
  </si>
  <si>
    <t>PSA-SSSS-IESD</t>
  </si>
  <si>
    <t>PSA-SSSS-PHDSD</t>
  </si>
  <si>
    <r>
      <rPr>
        <vertAlign val="superscript"/>
        <sz val="10"/>
        <rFont val="Verdana"/>
        <family val="2"/>
      </rPr>
      <t xml:space="preserve">b/ </t>
    </r>
    <r>
      <rPr>
        <sz val="10"/>
        <rFont val="Verdana"/>
        <family val="2"/>
      </rPr>
      <t>May either be the cumulative or incremental target value at the end of the Plan period</t>
    </r>
  </si>
  <si>
    <r>
      <t xml:space="preserve">Percentile rank in the Worldwide Governance Indicators (WGI) -Voice and Accountability Indicator improved </t>
    </r>
    <r>
      <rPr>
        <vertAlign val="superscript"/>
        <sz val="10"/>
        <color theme="1"/>
        <rFont val="Verdana"/>
        <family val="2"/>
      </rPr>
      <t>e/</t>
    </r>
  </si>
  <si>
    <r>
      <t xml:space="preserve">Open Budget Index (OBI) score improved </t>
    </r>
    <r>
      <rPr>
        <vertAlign val="superscript"/>
        <sz val="10"/>
        <color theme="1"/>
        <rFont val="Verdana"/>
        <family val="2"/>
      </rPr>
      <t>f/</t>
    </r>
  </si>
  <si>
    <r>
      <t xml:space="preserve">Number of voters' education  and information campaigns conducted increased </t>
    </r>
    <r>
      <rPr>
        <vertAlign val="superscript"/>
        <sz val="10"/>
        <color theme="1"/>
        <rFont val="Verdana"/>
        <family val="2"/>
      </rPr>
      <t>g/</t>
    </r>
  </si>
  <si>
    <r>
      <t xml:space="preserve">Percentage of provinces, cities, and municipalities (PCMs) with the required non-government organization (NGO) representation in the Local Development Council (including Bangsamoro Autonomous Region in Muslim Mindanao or BARMM) </t>
    </r>
    <r>
      <rPr>
        <vertAlign val="superscript"/>
        <sz val="10"/>
        <color theme="1"/>
        <rFont val="Verdana"/>
        <family val="2"/>
      </rPr>
      <t>h/</t>
    </r>
  </si>
  <si>
    <r>
      <t xml:space="preserve">Percentage of PCMs fully disclosing financial documents to the public (cumulative) (excluding BARMM) </t>
    </r>
    <r>
      <rPr>
        <vertAlign val="superscript"/>
        <sz val="10"/>
        <color theme="1"/>
        <rFont val="Verdana"/>
        <family val="2"/>
      </rPr>
      <t>i/</t>
    </r>
  </si>
  <si>
    <r>
      <t xml:space="preserve">Percentile rank in the WGI – Regulatory Quality sustained </t>
    </r>
    <r>
      <rPr>
        <vertAlign val="superscript"/>
        <sz val="10"/>
        <color theme="1"/>
        <rFont val="Verdana"/>
        <family val="2"/>
      </rPr>
      <t>j/</t>
    </r>
  </si>
  <si>
    <r>
      <t xml:space="preserve">Percentile rank in the Global Competitiveness Index (GCI) sustained </t>
    </r>
    <r>
      <rPr>
        <vertAlign val="superscript"/>
        <sz val="10"/>
        <rFont val="Verdana"/>
        <family val="2"/>
      </rPr>
      <t>k/</t>
    </r>
  </si>
  <si>
    <r>
      <t xml:space="preserve">Percentile rank in the WGI - Government Effectiveness Indicator improved </t>
    </r>
    <r>
      <rPr>
        <vertAlign val="superscript"/>
        <sz val="10"/>
        <color theme="1"/>
        <rFont val="Verdana"/>
        <family val="2"/>
      </rPr>
      <t>l/</t>
    </r>
  </si>
  <si>
    <r>
      <t xml:space="preserve">Percentage of qualified PCMs conferred with the Seal of Good Local Governance (SGLG) </t>
    </r>
    <r>
      <rPr>
        <vertAlign val="superscript"/>
        <sz val="10"/>
        <rFont val="Verdana"/>
        <family val="2"/>
      </rPr>
      <t>m/</t>
    </r>
  </si>
  <si>
    <r>
      <t xml:space="preserve">Percentage of PCMs conferred with the SGLG </t>
    </r>
    <r>
      <rPr>
        <vertAlign val="superscript"/>
        <sz val="10"/>
        <rFont val="Verdana"/>
        <family val="2"/>
      </rPr>
      <t>m/</t>
    </r>
  </si>
  <si>
    <r>
      <t xml:space="preserve">Percentage of Filipino citizens (including overseas Filipinos) and resident aliens registered to the Philippine Identification System (PhilSys) </t>
    </r>
    <r>
      <rPr>
        <vertAlign val="superscript"/>
        <sz val="10"/>
        <color theme="1"/>
        <rFont val="Verdana"/>
        <family val="2"/>
      </rPr>
      <t>n/</t>
    </r>
  </si>
  <si>
    <r>
      <t xml:space="preserve">- Common Use Supplies and Equipment </t>
    </r>
    <r>
      <rPr>
        <vertAlign val="superscript"/>
        <sz val="10"/>
        <color theme="1"/>
        <rFont val="Verdana"/>
        <family val="2"/>
      </rPr>
      <t>o/</t>
    </r>
  </si>
  <si>
    <r>
      <t xml:space="preserve">Percentage of Career Executive Service (CES) positions occupied by CES Officers (CESO) and CES eligibles sustained (%) </t>
    </r>
    <r>
      <rPr>
        <vertAlign val="superscript"/>
        <sz val="10"/>
        <color theme="1"/>
        <rFont val="Verdana"/>
        <family val="2"/>
      </rPr>
      <t>p/</t>
    </r>
  </si>
  <si>
    <r>
      <t xml:space="preserve">Percentile rank in the WGI-Control of Corruption Indicator improved </t>
    </r>
    <r>
      <rPr>
        <vertAlign val="superscript"/>
        <sz val="10"/>
        <color theme="1"/>
        <rFont val="Verdana"/>
        <family val="2"/>
      </rPr>
      <t>q/</t>
    </r>
  </si>
  <si>
    <r>
      <t xml:space="preserve">Percentile rank in Corruption Perceptions Index (CPI) improved </t>
    </r>
    <r>
      <rPr>
        <vertAlign val="superscript"/>
        <sz val="10"/>
        <color theme="1"/>
        <rFont val="Verdana"/>
        <family val="2"/>
      </rPr>
      <t>r/</t>
    </r>
  </si>
  <si>
    <r>
      <rPr>
        <vertAlign val="superscript"/>
        <sz val="10"/>
        <rFont val="Verdana"/>
        <family val="2"/>
      </rPr>
      <t>e/</t>
    </r>
    <r>
      <rPr>
        <sz val="10"/>
        <rFont val="Verdana"/>
        <family val="2"/>
      </rPr>
      <t xml:space="preserve"> Voice and accountability captures perceptions of the extent to which a country's citizens are able to participate in selecting their government, as well as freedom of expression, freedom of association, and a free media.</t>
    </r>
  </si>
  <si>
    <r>
      <rPr>
        <vertAlign val="superscript"/>
        <sz val="10"/>
        <rFont val="Verdana"/>
        <family val="2"/>
      </rPr>
      <t xml:space="preserve">f/ </t>
    </r>
    <r>
      <rPr>
        <sz val="10"/>
        <rFont val="Verdana"/>
        <family val="2"/>
      </rPr>
      <t>The OBI is based from the Open Budget Survey, which is a comprehensive analysis and survey that evaluates whether governments give the public access to budget information and opportunities to participate in the budget process at the national level. Score ranges from 1 to 100.</t>
    </r>
  </si>
  <si>
    <r>
      <rPr>
        <vertAlign val="superscript"/>
        <sz val="10"/>
        <rFont val="Verdana"/>
        <family val="2"/>
      </rPr>
      <t xml:space="preserve">g/ </t>
    </r>
    <r>
      <rPr>
        <sz val="10"/>
        <rFont val="Verdana"/>
        <family val="2"/>
      </rPr>
      <t xml:space="preserve">The targets are set only for the Commission (central office) and does not include field offices that also conduct voter education in their respective areas.  </t>
    </r>
  </si>
  <si>
    <r>
      <rPr>
        <vertAlign val="superscript"/>
        <sz val="10"/>
        <rFont val="Verdana"/>
        <family val="2"/>
      </rPr>
      <t xml:space="preserve">h/ </t>
    </r>
    <r>
      <rPr>
        <sz val="10"/>
        <rFont val="Verdana"/>
        <family val="2"/>
      </rPr>
      <t>Targets for the percentage of PCMs with the required NGO representation in the Local Development Council (including BARMM) (i.e., Cities, Municipalities) for 2021-2022 were adjusted due to the postponement of the Seal of Good Local Governance (SGLG) assessment in 2020.</t>
    </r>
  </si>
  <si>
    <r>
      <rPr>
        <vertAlign val="superscript"/>
        <sz val="10"/>
        <rFont val="Verdana"/>
        <family val="2"/>
      </rPr>
      <t xml:space="preserve">i/ </t>
    </r>
    <r>
      <rPr>
        <sz val="10"/>
        <rFont val="Verdana"/>
        <family val="2"/>
      </rPr>
      <t xml:space="preserve">Targets for 2021 to 2022 were revised to consider the change in validation mechanisms of all documents uploaded by local government units (LGUs) in the Full Disclosure Policy (FDP) portal. </t>
    </r>
  </si>
  <si>
    <r>
      <rPr>
        <vertAlign val="superscript"/>
        <sz val="10"/>
        <rFont val="Verdana"/>
        <family val="2"/>
      </rPr>
      <t xml:space="preserve">j/ </t>
    </r>
    <r>
      <rPr>
        <sz val="10"/>
        <rFont val="Verdana"/>
        <family val="2"/>
      </rPr>
      <t xml:space="preserve">Regulatory quality captures perceptions of the ability of the government to formulate and implement sound policies and regulations that permit and promote private sector development. Given the economic slowdown due to the impact of COVID-19 and enhanced community quarantines, it is expected that there will be reduced private sector development. Thus, the targets for 2021 and 2022 were decreased by 1 percentile rank. </t>
    </r>
  </si>
  <si>
    <r>
      <t xml:space="preserve">k/ </t>
    </r>
    <r>
      <rPr>
        <sz val="10"/>
        <rFont val="Verdana"/>
        <family val="2"/>
      </rPr>
      <t>The Global Competitiveness Report analyzes competitiveness along 12 pillars: institutions, infrastructure, macroeconomic environment, health and primary education, higher education and training, goods market efficiency, labor market efficiency, financial market development, technological readiness, market size, business sophistication, and innovation. Given the economic contraction brought by the pandemic, the targets for 2021 and 2022 were lowered by 1 percentile rank.</t>
    </r>
  </si>
  <si>
    <r>
      <t xml:space="preserve">l/  </t>
    </r>
    <r>
      <rPr>
        <sz val="10"/>
        <rFont val="Verdana"/>
        <family val="2"/>
      </rPr>
      <t xml:space="preserve">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 </t>
    </r>
  </si>
  <si>
    <r>
      <t xml:space="preserve">m/ </t>
    </r>
    <r>
      <rPr>
        <sz val="10"/>
        <rFont val="Verdana"/>
        <family val="2"/>
      </rPr>
      <t>The SGLG assessment for 2020 was suspended due to COVID19.</t>
    </r>
  </si>
  <si>
    <r>
      <t>n/</t>
    </r>
    <r>
      <rPr>
        <sz val="10"/>
        <rFont val="Verdana"/>
        <family val="2"/>
      </rPr>
      <t xml:space="preserve"> Revised targets per the commitment of the PSA with the Bangko Sentral ng Pilipinas (BSP). Percentages are based on 116 million population.</t>
    </r>
  </si>
  <si>
    <r>
      <t xml:space="preserve">q/ </t>
    </r>
    <r>
      <rPr>
        <sz val="10"/>
        <rFont val="Verdana"/>
        <family val="2"/>
      </rPr>
      <t xml:space="preserve">Control of corruption captures perceptions of the extent to which public power is exercised for private gain, including both petty and grand forms of corruption, as well as "capture" of the state by elites and private interests. </t>
    </r>
  </si>
  <si>
    <r>
      <t xml:space="preserve">r/ </t>
    </r>
    <r>
      <rPr>
        <sz val="10"/>
        <rFont val="Verdana"/>
        <family val="2"/>
      </rPr>
      <t>The index measures the perceived level of public sector corruption in 178 countries and territories based on 13 expert and business surveys. The score ranges from 0-100, where 0 means that a country is perceived as highly corrupt and a 100 means that a country is perceived as very clean.</t>
    </r>
  </si>
  <si>
    <r>
      <t xml:space="preserve">p/ </t>
    </r>
    <r>
      <rPr>
        <sz val="10"/>
        <rFont val="Verdana"/>
        <family val="2"/>
      </rPr>
      <t>Total number of CES positions depends on the results of the position classification studies conducted by the CESB every year. In as much as Paragraph (c), Article IV, Part III of the Integrated Reorganization Plan (IRP) vests in the President the power to appoint CES eligibles to CES ranks, the appointment of CESOs and CES eligibles to CES ranks is beyond the authority of the CESB.</t>
    </r>
  </si>
  <si>
    <r>
      <t xml:space="preserve">o/ </t>
    </r>
    <r>
      <rPr>
        <sz val="10"/>
        <rFont val="Verdana"/>
        <family val="2"/>
      </rPr>
      <t>The number of agencies that can submit through the Virtual Store account could potentially decrease considering the restrictions posed by community quarantine measures being implemented. Hence, targets for 2021 to 2022 were decreased.</t>
    </r>
  </si>
  <si>
    <t>CESB - Career Executive Service Board</t>
  </si>
  <si>
    <t>OMB - Office of the Ombudsman</t>
  </si>
  <si>
    <t>COA - Commission on Audit</t>
  </si>
  <si>
    <t>PhilGEPS - Philippine Government Electronic Procurement System</t>
  </si>
  <si>
    <r>
      <t xml:space="preserve">Sub-indicator on Fundamental Rights improved </t>
    </r>
    <r>
      <rPr>
        <vertAlign val="superscript"/>
        <sz val="10"/>
        <color theme="1"/>
        <rFont val="Verdana"/>
        <family val="2"/>
      </rPr>
      <t>e/</t>
    </r>
  </si>
  <si>
    <r>
      <t>Sub-indicator on Civil Justice improved</t>
    </r>
    <r>
      <rPr>
        <vertAlign val="superscript"/>
        <sz val="10"/>
        <color theme="1"/>
        <rFont val="Verdana"/>
        <family val="2"/>
      </rPr>
      <t xml:space="preserve"> f/</t>
    </r>
  </si>
  <si>
    <r>
      <t xml:space="preserve">Sub-indicator on Criminal Justice improved </t>
    </r>
    <r>
      <rPr>
        <vertAlign val="superscript"/>
        <sz val="10"/>
        <color theme="1"/>
        <rFont val="Verdana"/>
        <family val="2"/>
      </rPr>
      <t>g/</t>
    </r>
  </si>
  <si>
    <r>
      <t xml:space="preserve">Unsentenced detainees as a percentage proportion of overall prison population </t>
    </r>
    <r>
      <rPr>
        <vertAlign val="superscript"/>
        <sz val="10"/>
        <color theme="1"/>
        <rFont val="Verdana"/>
        <family val="2"/>
      </rPr>
      <t>h/</t>
    </r>
  </si>
  <si>
    <r>
      <t xml:space="preserve">Number of justice zones established increased </t>
    </r>
    <r>
      <rPr>
        <vertAlign val="superscript"/>
        <sz val="10"/>
        <rFont val="Verdana"/>
        <family val="2"/>
      </rPr>
      <t>i/</t>
    </r>
  </si>
  <si>
    <r>
      <rPr>
        <vertAlign val="superscript"/>
        <sz val="10"/>
        <rFont val="Verdana"/>
        <family val="2"/>
      </rPr>
      <t>a/</t>
    </r>
    <r>
      <rPr>
        <sz val="10"/>
        <rFont val="Verdana"/>
        <family val="2"/>
      </rPr>
      <t xml:space="preserve"> Actual data as of December 2016, or latest available.</t>
    </r>
  </si>
  <si>
    <r>
      <rPr>
        <vertAlign val="superscript"/>
        <sz val="10"/>
        <rFont val="Verdana"/>
        <family val="2"/>
      </rPr>
      <t>b/</t>
    </r>
    <r>
      <rPr>
        <sz val="10"/>
        <rFont val="Verdana"/>
        <family val="2"/>
      </rPr>
      <t xml:space="preserve"> May either be cumulative or incremental target value at the end of the Plan period.</t>
    </r>
  </si>
  <si>
    <r>
      <rPr>
        <vertAlign val="superscript"/>
        <sz val="10"/>
        <rFont val="Verdana"/>
        <family val="2"/>
      </rPr>
      <t>c/</t>
    </r>
    <r>
      <rPr>
        <sz val="10"/>
        <rFont val="Verdana"/>
        <family val="2"/>
      </rPr>
      <t xml:space="preserve"> Concerned NEDA Board Committees/Cabinet Cluster/Inter-Agency Committees responsible for delivering the outcomes and the concerned implementing agencies for delivering the outputs</t>
    </r>
  </si>
  <si>
    <r>
      <rPr>
        <vertAlign val="superscript"/>
        <sz val="10"/>
        <rFont val="Verdana"/>
        <family val="2"/>
      </rPr>
      <t xml:space="preserve">d/ </t>
    </r>
    <r>
      <rPr>
        <sz val="10"/>
        <rFont val="Verdana"/>
        <family val="2"/>
      </rPr>
      <t xml:space="preserve">Lead/responsible agency for reporting progress on indicator targets.          
</t>
    </r>
  </si>
  <si>
    <r>
      <rPr>
        <vertAlign val="superscript"/>
        <sz val="10"/>
        <rFont val="Verdana"/>
        <family val="2"/>
      </rPr>
      <t>e/</t>
    </r>
    <r>
      <rPr>
        <sz val="10"/>
        <rFont val="Verdana"/>
        <family val="2"/>
      </rPr>
      <t xml:space="preserve"> The WJP Rule of Law Index: Fundamental Rights sub-indicator measures the protection of fundamental human rights, including effective enforcement of laws that ensure equal protection, the right to life and security of the person, due process of law and the rights of the accused, freedom of opinion and expression, freedom of belief and religion, the right to privacy, freedom of assembly and association, and fundamental labor rights, including the right to collective bargaining, the prohibition of forced and child labor, and the elimination of discrimination.                 
</t>
    </r>
  </si>
  <si>
    <r>
      <rPr>
        <vertAlign val="superscript"/>
        <sz val="10"/>
        <rFont val="Verdana"/>
        <family val="2"/>
      </rPr>
      <t>f/</t>
    </r>
    <r>
      <rPr>
        <sz val="10"/>
        <rFont val="Verdana"/>
        <family val="2"/>
      </rPr>
      <t xml:space="preserve"> The WJP Rule of Law Index: Civil Justice sub-indicator measures whether civil justice systems are accessible and affordable, free of discrimination, corruption, and improper influence by public officials. It examines whether court proceedings are conducted without unreasonable delays, and if decisions are enforced effectively. It also measures the accessibility, impartiality, and effectiveness of alternative dispute resolution mechanisms.               
</t>
    </r>
  </si>
  <si>
    <r>
      <rPr>
        <vertAlign val="superscript"/>
        <sz val="10"/>
        <rFont val="Verdana"/>
        <family val="2"/>
      </rPr>
      <t>g/</t>
    </r>
    <r>
      <rPr>
        <sz val="10"/>
        <rFont val="Verdana"/>
        <family val="2"/>
      </rPr>
      <t xml:space="preserve"> The WJP Rule of Law Index: Criminal Justice sub-indicator measures whether the criminal investigation, adjudication, and correctional systems are effective, and whether the criminal justice system is impartial, free of corruption, free of improper influence, and protective of due process and the rights of the accused.</t>
    </r>
  </si>
  <si>
    <r>
      <rPr>
        <vertAlign val="superscript"/>
        <sz val="10"/>
        <rFont val="Verdana"/>
        <family val="2"/>
      </rPr>
      <t>h/</t>
    </r>
    <r>
      <rPr>
        <sz val="10"/>
        <rFont val="Verdana"/>
        <family val="2"/>
      </rPr>
      <t xml:space="preserve"> SDG 16.3.2. indicator on Unsentenced Detainees as a Proportion of Overall Prison Population. This indicator will cover data on provincial/sub-provincial jails (provincial governments and DILG Proper), municipality/city/district jails (DILG-BJMP) and national prisons (DOJ-BUCOR).</t>
    </r>
  </si>
  <si>
    <r>
      <rPr>
        <vertAlign val="superscript"/>
        <sz val="10"/>
        <rFont val="Verdana"/>
        <family val="2"/>
      </rPr>
      <t>i/</t>
    </r>
    <r>
      <rPr>
        <sz val="10"/>
        <rFont val="Verdana"/>
        <family val="2"/>
      </rPr>
      <t xml:space="preserve"> A Justice Zone is an area or locality where a minimum number of inter-agency coordinative reforms are present, rendering that area or locality compliant based on the selection and rating criteria to be established by the JSCC. </t>
    </r>
  </si>
  <si>
    <t>JSCC - Justice Sector Coordinating Council</t>
  </si>
  <si>
    <t>CCP -  Cultural Center of the Philippines</t>
  </si>
  <si>
    <t>KWF - Komisyon sa Wikang Filipino</t>
  </si>
  <si>
    <t>NCCA - National Commission for Culture and the Arts</t>
  </si>
  <si>
    <t>NCMF - National Commission on Muslim Filipinos</t>
  </si>
  <si>
    <t>NHCP - National Historical Commission of the Philippines</t>
  </si>
  <si>
    <t>NM - National Museum</t>
  </si>
  <si>
    <t>NEDA Board SDC-SCC - Social Development Committee - Sub-Committee on Culture</t>
  </si>
  <si>
    <t>NLP - National Library of the Philippines</t>
  </si>
  <si>
    <r>
      <t xml:space="preserve">Pride of being Filipino increased (%) </t>
    </r>
    <r>
      <rPr>
        <vertAlign val="superscript"/>
        <sz val="10"/>
        <color theme="1"/>
        <rFont val="Verdana"/>
        <family val="2"/>
      </rPr>
      <t>e/</t>
    </r>
  </si>
  <si>
    <r>
      <t xml:space="preserve">Legatum Prosperity Index (LPI) - Social Capital pillar score improved </t>
    </r>
    <r>
      <rPr>
        <vertAlign val="superscript"/>
        <sz val="10"/>
        <color theme="1"/>
        <rFont val="Verdana"/>
        <family val="2"/>
      </rPr>
      <t>f/</t>
    </r>
  </si>
  <si>
    <r>
      <t xml:space="preserve">LPI - Social Capital pillar percentile rank improved </t>
    </r>
    <r>
      <rPr>
        <vertAlign val="superscript"/>
        <sz val="10"/>
        <color theme="1"/>
        <rFont val="Verdana"/>
        <family val="2"/>
      </rPr>
      <t>f/</t>
    </r>
  </si>
  <si>
    <r>
      <t xml:space="preserve">World Intellectual Property Organization (WIPO) - Creative Outputs score improved </t>
    </r>
    <r>
      <rPr>
        <vertAlign val="superscript"/>
        <sz val="10"/>
        <color theme="1"/>
        <rFont val="Verdana"/>
        <family val="2"/>
      </rPr>
      <t>g/</t>
    </r>
  </si>
  <si>
    <r>
      <t xml:space="preserve">WIPO - Creative Outputs percentile rank improved </t>
    </r>
    <r>
      <rPr>
        <vertAlign val="superscript"/>
        <sz val="10"/>
        <color theme="1"/>
        <rFont val="Verdana"/>
        <family val="2"/>
      </rPr>
      <t>g/</t>
    </r>
  </si>
  <si>
    <r>
      <t xml:space="preserve">Percentage of LGUs with local cultural inventories submitted increased: Threshold = 1,715 (cumulative) </t>
    </r>
    <r>
      <rPr>
        <vertAlign val="superscript"/>
        <sz val="10"/>
        <color theme="1"/>
        <rFont val="Verdana"/>
        <family val="2"/>
      </rPr>
      <t>h/</t>
    </r>
  </si>
  <si>
    <r>
      <t xml:space="preserve">Number of declared heritage and historical structures with completed State of Conservation reports (SOCs) increased (annual) </t>
    </r>
    <r>
      <rPr>
        <vertAlign val="superscript"/>
        <sz val="10"/>
        <color theme="1"/>
        <rFont val="Verdana"/>
        <family val="2"/>
      </rPr>
      <t>i/</t>
    </r>
  </si>
  <si>
    <r>
      <t xml:space="preserve">Number of documentations conducted on Philippine intangible cultural heritage and indigenous knowledge systems and practices (IKSPs) increased (annual) </t>
    </r>
    <r>
      <rPr>
        <vertAlign val="superscript"/>
        <sz val="10"/>
        <color theme="1"/>
        <rFont val="Verdana"/>
        <family val="2"/>
      </rPr>
      <t>j/</t>
    </r>
  </si>
  <si>
    <r>
      <t xml:space="preserve">Number of schools of living traditions (SLTs) and institutes of living traditions (ILTs) established increased (cumulative) </t>
    </r>
    <r>
      <rPr>
        <vertAlign val="superscript"/>
        <sz val="10"/>
        <color theme="1"/>
        <rFont val="Verdana"/>
        <family val="2"/>
      </rPr>
      <t>k/</t>
    </r>
  </si>
  <si>
    <r>
      <t xml:space="preserve">Number of Filipino copyrights registered increased (annual) </t>
    </r>
    <r>
      <rPr>
        <vertAlign val="superscript"/>
        <sz val="10"/>
        <color theme="1"/>
        <rFont val="Verdana"/>
        <family val="2"/>
      </rPr>
      <t>l/</t>
    </r>
  </si>
  <si>
    <r>
      <t xml:space="preserve">Number of unique Filipino published works registered (annual) </t>
    </r>
    <r>
      <rPr>
        <vertAlign val="superscript"/>
        <sz val="10"/>
        <color theme="1"/>
        <rFont val="Verdana"/>
        <family val="2"/>
      </rPr>
      <t>m/</t>
    </r>
  </si>
  <si>
    <r>
      <t xml:space="preserve">Number of cultural hubs established for cultural exchange activities and other activities of the community (annual) </t>
    </r>
    <r>
      <rPr>
        <vertAlign val="superscript"/>
        <sz val="10"/>
        <color theme="1"/>
        <rFont val="Verdana"/>
        <family val="2"/>
      </rPr>
      <t>n/</t>
    </r>
  </si>
  <si>
    <r>
      <rPr>
        <vertAlign val="superscript"/>
        <sz val="10"/>
        <rFont val="Verdana"/>
        <family val="2"/>
      </rPr>
      <t>b/</t>
    </r>
    <r>
      <rPr>
        <sz val="10"/>
        <rFont val="Verdana"/>
        <family val="2"/>
      </rPr>
      <t xml:space="preserve"> EOP targets were adjusted to take into consideration effects of COVID-19 pandemic. May either be cumulative or incremental target value at the end of the Plan period. Ideally, the EOP target should reflect the cumulative accomplishment for the Plan period (from baseline to 2022), or the desired state at end of Plan.</t>
    </r>
  </si>
  <si>
    <r>
      <rPr>
        <vertAlign val="superscript"/>
        <sz val="10"/>
        <rFont val="Verdana"/>
        <family val="2"/>
      </rPr>
      <t>d/</t>
    </r>
    <r>
      <rPr>
        <sz val="10"/>
        <rFont val="Verdana"/>
        <family val="2"/>
      </rPr>
      <t xml:space="preserve"> Lead/responsible agency for reporting progress on indicator targets.</t>
    </r>
  </si>
  <si>
    <r>
      <rPr>
        <vertAlign val="superscript"/>
        <sz val="10"/>
        <rFont val="Verdana"/>
        <family val="2"/>
      </rPr>
      <t>e/</t>
    </r>
    <r>
      <rPr>
        <sz val="10"/>
        <rFont val="Verdana"/>
        <family val="2"/>
      </rPr>
      <t xml:space="preserve"> This indicator is taken from the PSA's FLEMMS, which is only conducted every 5 years. Results of 2019 FLEMMS will be reported in 2020, to be used as baseline for next Plan period. Reporting on FLEMMS-generated indicators with no comparable 2013 figures will be deferred to the next Plan period. The next round of FLEMMS is expected to be conducted in 2024. </t>
    </r>
  </si>
  <si>
    <r>
      <rPr>
        <vertAlign val="superscript"/>
        <sz val="10"/>
        <rFont val="Verdana"/>
        <family val="2"/>
      </rPr>
      <t>f/</t>
    </r>
    <r>
      <rPr>
        <sz val="10"/>
        <rFont val="Verdana"/>
        <family val="2"/>
      </rPr>
      <t xml:space="preserve"> New indicator added during the Midterm Update; target figures for 2017 and 2018 do not apply. The Legatum Prosperity Index is the identified source for the "Social capital index" adopted by the World Economic Forum's Global Competitiveness Index 4.0 indicators. This pillar measures performance in terms of: social cohesion and engagement (bridging social capital), community and family networks (bonding social capital), and political participation and institutional trust (linking social capital).</t>
    </r>
  </si>
  <si>
    <r>
      <rPr>
        <vertAlign val="superscript"/>
        <sz val="10"/>
        <rFont val="Verdana"/>
        <family val="2"/>
      </rPr>
      <t>g/</t>
    </r>
    <r>
      <rPr>
        <sz val="10"/>
        <rFont val="Verdana"/>
        <family val="2"/>
      </rPr>
      <t xml:space="preserve"> New indicator added during the Midterm Update; target figures for 2017 and 2018 do not apply. This sub-index of the World Intellectual Property Organization's Global Innovation Index represents the contribution of creativity to the overall innovation-based economy. This pillar measures performance in terms of: intagible assets, creative goods and services, and online creativity.</t>
    </r>
  </si>
  <si>
    <r>
      <rPr>
        <vertAlign val="superscript"/>
        <sz val="10"/>
        <rFont val="Verdana"/>
        <family val="2"/>
      </rPr>
      <t>h/</t>
    </r>
    <r>
      <rPr>
        <sz val="10"/>
        <rFont val="Verdana"/>
        <family val="2"/>
      </rPr>
      <t xml:space="preserve"> New indicator added during the Midterm Update; target figures for 2017 and 2018 do not apply. It replaced "number of cultural conservation master plans developed across all levels of government," given the lack of data source.</t>
    </r>
  </si>
  <si>
    <r>
      <rPr>
        <vertAlign val="superscript"/>
        <sz val="10"/>
        <rFont val="Verdana"/>
        <family val="2"/>
      </rPr>
      <t>i/</t>
    </r>
    <r>
      <rPr>
        <sz val="10"/>
        <rFont val="Verdana"/>
        <family val="2"/>
      </rPr>
      <t xml:space="preserve"> New indicator added during the Midterm Update; target figures for 2017 and 2018 do not apply. It replaced "number of cultural conservation master plans developed across all levels of government," given the lack of data source. State of conservation reports (SOCs) are essential in the preparation of the more technical conservation management plans. This indicator focuses on immovable tangibe heritage declared as World Heritage Sites, national cultural treasures (NCTs), important cultural properties (ICPs), and national historical shrines, landmarks, and monuments as defined by the National Cultural Heritage Act of 2009.</t>
    </r>
  </si>
  <si>
    <r>
      <t xml:space="preserve">2015 </t>
    </r>
    <r>
      <rPr>
        <i/>
        <vertAlign val="superscript"/>
        <sz val="10"/>
        <color theme="1"/>
        <rFont val="Verdana"/>
        <family val="2"/>
      </rPr>
      <t>k/</t>
    </r>
  </si>
  <si>
    <r>
      <rPr>
        <vertAlign val="superscript"/>
        <sz val="10"/>
        <rFont val="Verdana"/>
        <family val="2"/>
      </rPr>
      <t>j/</t>
    </r>
    <r>
      <rPr>
        <sz val="10"/>
        <rFont val="Verdana"/>
        <family val="2"/>
      </rPr>
      <t xml:space="preserve"> Indicator revised during the Midterm Update to include data from other culture agencies; target figures for 2017 and 2018 do not apply. This serves as proxy indicator for efforts by selected government agencies to document and preserve Philippine intangible cultural heritage, including indigenous knowledge systems and practices (IKSPs).</t>
    </r>
  </si>
  <si>
    <r>
      <rPr>
        <vertAlign val="superscript"/>
        <sz val="10"/>
        <rFont val="Verdana"/>
        <family val="2"/>
      </rPr>
      <t>k/</t>
    </r>
    <r>
      <rPr>
        <sz val="10"/>
        <rFont val="Verdana"/>
        <family val="2"/>
      </rPr>
      <t xml:space="preserve"> New indicator added during the Midterm Update; target figures for 2017 and 2018 do not apply.</t>
    </r>
  </si>
  <si>
    <r>
      <rPr>
        <vertAlign val="superscript"/>
        <sz val="10"/>
        <rFont val="Verdana"/>
        <family val="2"/>
      </rPr>
      <t>l/</t>
    </r>
    <r>
      <rPr>
        <sz val="10"/>
        <rFont val="Verdana"/>
        <family val="2"/>
      </rPr>
      <t xml:space="preserve"> New indicator added during the Midterm Update; target figures for 2017 and 2018 do not apply. Under existing intellectual property laws, copyright is already inherent to the owner upon creation. Registration of copyright provides additional legal protection and proof of ownership of a particular creative work.</t>
    </r>
  </si>
  <si>
    <r>
      <rPr>
        <vertAlign val="superscript"/>
        <sz val="10"/>
        <rFont val="Verdana"/>
        <family val="2"/>
      </rPr>
      <t>m/</t>
    </r>
    <r>
      <rPr>
        <sz val="10"/>
        <rFont val="Verdana"/>
        <family val="2"/>
      </rPr>
      <t xml:space="preserve"> New indicator added during the Midterm Update; target figures for 2017 and 2018 do not apply. Refers to international standard number registration (i.e., ISBN for monographs,  ISSN for serials, and ISMN music), which provides a unique identification so that published works can be easily identified and differentiated anywhere in the world. Indicator serves as proxy for new publications registered in the Philippines, across different media.</t>
    </r>
  </si>
  <si>
    <r>
      <rPr>
        <vertAlign val="superscript"/>
        <sz val="10"/>
        <rFont val="Verdana"/>
        <family val="2"/>
      </rPr>
      <t>n/</t>
    </r>
    <r>
      <rPr>
        <sz val="10"/>
        <rFont val="Verdana"/>
        <family val="2"/>
      </rPr>
      <t xml:space="preserve"> A "cultural hub" refers to a site declared by the NCCA that is developed or converted for multiple cultural functions and may include, among others, facilities such as : museum/ gallery, cinematheque, theater/concert hall, library/archives, and workshop/training spaces.</t>
    </r>
  </si>
  <si>
    <t xml:space="preserve">Baseline </t>
  </si>
  <si>
    <r>
      <t xml:space="preserve">Plan
Target </t>
    </r>
    <r>
      <rPr>
        <b/>
        <vertAlign val="superscript"/>
        <sz val="10"/>
        <rFont val="Verdana"/>
        <family val="2"/>
      </rPr>
      <t>a/</t>
    </r>
  </si>
  <si>
    <r>
      <t xml:space="preserve">Responsible Agency </t>
    </r>
    <r>
      <rPr>
        <b/>
        <vertAlign val="superscript"/>
        <sz val="10"/>
        <rFont val="Verdana"/>
        <family val="2"/>
      </rPr>
      <t>b/</t>
    </r>
  </si>
  <si>
    <r>
      <t xml:space="preserve">Reporting 
Entity </t>
    </r>
    <r>
      <rPr>
        <b/>
        <vertAlign val="superscript"/>
        <sz val="10"/>
        <rFont val="Verdana"/>
        <family val="2"/>
      </rPr>
      <t>c/</t>
    </r>
  </si>
  <si>
    <r>
      <t xml:space="preserve">Volume of production increased ('000 MT, cumulative) </t>
    </r>
    <r>
      <rPr>
        <vertAlign val="superscript"/>
        <sz val="10"/>
        <color theme="1"/>
        <rFont val="Verdana"/>
        <family val="2"/>
      </rPr>
      <t>d/</t>
    </r>
  </si>
  <si>
    <r>
      <t xml:space="preserve">Program area for perennial crops provided with technical support services increased (ha) </t>
    </r>
    <r>
      <rPr>
        <vertAlign val="superscript"/>
        <sz val="10"/>
        <color theme="1"/>
        <rFont val="Verdana"/>
        <family val="2"/>
      </rPr>
      <t>f/</t>
    </r>
  </si>
  <si>
    <r>
      <t xml:space="preserve">Program harvest area for staple crops provided with technical support services increased (ha) </t>
    </r>
    <r>
      <rPr>
        <vertAlign val="superscript"/>
        <sz val="10"/>
        <color theme="1"/>
        <rFont val="Verdana"/>
        <family val="2"/>
      </rPr>
      <t>f/</t>
    </r>
  </si>
  <si>
    <r>
      <t xml:space="preserve">Number of group beneficiaries provided with technical support services increased (No.) </t>
    </r>
    <r>
      <rPr>
        <vertAlign val="superscript"/>
        <sz val="10"/>
        <color theme="1"/>
        <rFont val="Verdana"/>
        <family val="2"/>
      </rPr>
      <t>f/</t>
    </r>
  </si>
  <si>
    <r>
      <t xml:space="preserve">Number of individual beneficiaries provided with technical support services increased (No.) </t>
    </r>
    <r>
      <rPr>
        <vertAlign val="superscript"/>
        <sz val="10"/>
        <color theme="1"/>
        <rFont val="Verdana"/>
        <family val="2"/>
      </rPr>
      <t>f/</t>
    </r>
  </si>
  <si>
    <r>
      <t xml:space="preserve">Number of fisherfolk provided with production support increased (No.) </t>
    </r>
    <r>
      <rPr>
        <vertAlign val="superscript"/>
        <sz val="10"/>
        <rFont val="Verdana"/>
        <family val="2"/>
      </rPr>
      <t>f/</t>
    </r>
  </si>
  <si>
    <r>
      <t xml:space="preserve">Number of group beneficiaries provided with production support increased (No.) </t>
    </r>
    <r>
      <rPr>
        <vertAlign val="superscript"/>
        <sz val="10"/>
        <rFont val="Verdana"/>
        <family val="2"/>
      </rPr>
      <t>e/</t>
    </r>
  </si>
  <si>
    <r>
      <t xml:space="preserve">Number of group beneficiaries provided  with agricultural and fishery machineries and equipment increased (No.) </t>
    </r>
    <r>
      <rPr>
        <vertAlign val="superscript"/>
        <sz val="10"/>
        <color theme="1"/>
        <rFont val="Verdana"/>
        <family val="2"/>
      </rPr>
      <t>f/</t>
    </r>
  </si>
  <si>
    <r>
      <t xml:space="preserve">Number of beneficiaries provided with extension services increased (No.) </t>
    </r>
    <r>
      <rPr>
        <vertAlign val="superscript"/>
        <sz val="10"/>
        <color theme="1"/>
        <rFont val="Verdana"/>
        <family val="2"/>
      </rPr>
      <t>f/</t>
    </r>
  </si>
  <si>
    <r>
      <t xml:space="preserve">Number of AFF-enterprises with technical support increased (No.) </t>
    </r>
    <r>
      <rPr>
        <vertAlign val="superscript"/>
        <sz val="10"/>
        <color theme="1"/>
        <rFont val="Verdana"/>
        <family val="2"/>
      </rPr>
      <t>f/</t>
    </r>
  </si>
  <si>
    <r>
      <t xml:space="preserve">Access of consumers to nutritious, affordable, and safe food improved </t>
    </r>
    <r>
      <rPr>
        <vertAlign val="superscript"/>
        <sz val="10"/>
        <color theme="1"/>
        <rFont val="Verdana"/>
        <family val="2"/>
      </rPr>
      <t>g/</t>
    </r>
  </si>
  <si>
    <r>
      <rPr>
        <vertAlign val="superscript"/>
        <sz val="10"/>
        <rFont val="Verdana"/>
        <family val="2"/>
      </rPr>
      <t>a/</t>
    </r>
    <r>
      <rPr>
        <sz val="10"/>
        <rFont val="Verdana"/>
        <family val="2"/>
      </rPr>
      <t xml:space="preserve"> May either be cumulative or incremental target value at the end of the Plan period.</t>
    </r>
  </si>
  <si>
    <r>
      <rPr>
        <vertAlign val="superscript"/>
        <sz val="10"/>
        <rFont val="Verdana"/>
        <family val="2"/>
      </rPr>
      <t>b/</t>
    </r>
    <r>
      <rPr>
        <sz val="10"/>
        <rFont val="Verdana"/>
        <family val="2"/>
      </rPr>
      <t>Agency accountable for delivering the outputs/outcome.</t>
    </r>
  </si>
  <si>
    <r>
      <rPr>
        <vertAlign val="superscript"/>
        <sz val="10"/>
        <rFont val="Verdana"/>
        <family val="2"/>
      </rPr>
      <t xml:space="preserve">c/ </t>
    </r>
    <r>
      <rPr>
        <sz val="10"/>
        <rFont val="Verdana"/>
        <family val="2"/>
      </rPr>
      <t>Lead/responsible agency for reporting progress on indicator targets.</t>
    </r>
  </si>
  <si>
    <r>
      <rPr>
        <vertAlign val="superscript"/>
        <sz val="10"/>
        <rFont val="Verdana"/>
        <family val="2"/>
      </rPr>
      <t>d/</t>
    </r>
    <r>
      <rPr>
        <sz val="10"/>
        <rFont val="Verdana"/>
        <family val="2"/>
      </rPr>
      <t xml:space="preserve"> The volume of production is used as a proxy indicator for productivity of livestock and poultry, fishery species and  forest products due to data constraints.</t>
    </r>
  </si>
  <si>
    <r>
      <t xml:space="preserve">e/ </t>
    </r>
    <r>
      <rPr>
        <sz val="10"/>
        <rFont val="Verdana"/>
        <family val="2"/>
      </rPr>
      <t>No annual accomplishment/target to be reported as the source of data for the indicator is based on a study that is not regularly published by agencies.</t>
    </r>
  </si>
  <si>
    <r>
      <rPr>
        <vertAlign val="superscript"/>
        <sz val="10"/>
        <rFont val="Verdana"/>
        <family val="2"/>
      </rPr>
      <t>f/</t>
    </r>
    <r>
      <rPr>
        <sz val="10"/>
        <rFont val="Verdana"/>
        <family val="2"/>
      </rPr>
      <t xml:space="preserve"> Aggregate Output Indicators pertaining to program areas, number of assisted enterprises and beneficiaries, either groups or individuals, may not be unique area or enterprises/beneficiaries, as an area/enterprise/group/individual may receive different and/or more than one machinery/equipment, technical support services, and livelihood projects.</t>
    </r>
  </si>
  <si>
    <r>
      <rPr>
        <vertAlign val="superscript"/>
        <sz val="10"/>
        <rFont val="Verdana"/>
        <family val="2"/>
      </rPr>
      <t>g/</t>
    </r>
    <r>
      <rPr>
        <sz val="10"/>
        <rFont val="Verdana"/>
        <family val="2"/>
      </rPr>
      <t xml:space="preserve">  Sub-Chapter Outcome 2.1: Access to digitally supported value chains increased also  contributes to the attainment of Chapter Outcome 3.</t>
    </r>
  </si>
  <si>
    <t>CDA - Cooperative Development Authority</t>
  </si>
  <si>
    <t>DENR - Department of Environment and Natural Resources</t>
  </si>
  <si>
    <t>PCA -Philippine Coconut Authority</t>
  </si>
  <si>
    <t>DOF-PGC - DOF-Philippine Guarantee Corporation</t>
  </si>
  <si>
    <t>DOST-FNRI - DOST-Food and Nutrition Research Institute</t>
  </si>
  <si>
    <t>DOH -  Department of Health</t>
  </si>
  <si>
    <t>NNC - National Nutrition Council</t>
  </si>
  <si>
    <t>TESDA - Technical Education And Skills Development Authority</t>
  </si>
  <si>
    <t>Baseline</t>
  </si>
  <si>
    <r>
      <t xml:space="preserve">8.2 </t>
    </r>
    <r>
      <rPr>
        <vertAlign val="superscript"/>
        <sz val="10"/>
        <color theme="1"/>
        <rFont val="Verdana"/>
        <family val="2"/>
      </rPr>
      <t>d/</t>
    </r>
  </si>
  <si>
    <r>
      <rPr>
        <vertAlign val="superscript"/>
        <sz val="10"/>
        <rFont val="Verdana"/>
        <family val="2"/>
      </rPr>
      <t>a/</t>
    </r>
    <r>
      <rPr>
        <sz val="10"/>
        <rFont val="Verdana"/>
        <family val="2"/>
      </rPr>
      <t xml:space="preserve"> May either be the cumulative or incremental target value at the end of the Plan period</t>
    </r>
  </si>
  <si>
    <r>
      <rPr>
        <vertAlign val="superscript"/>
        <sz val="10"/>
        <rFont val="Verdana"/>
        <family val="2"/>
      </rPr>
      <t>b/</t>
    </r>
    <r>
      <rPr>
        <sz val="10"/>
        <rFont val="Verdana"/>
        <family val="2"/>
      </rPr>
      <t xml:space="preserve"> Concerned NEDA Board Committees/Cabinet Cluster/Inter-Agency Committees responsible for delivering the outcomes and the concerned implementing agencies for delivering the outputs</t>
    </r>
  </si>
  <si>
    <r>
      <rPr>
        <vertAlign val="superscript"/>
        <sz val="10"/>
        <rFont val="Verdana"/>
        <family val="2"/>
      </rPr>
      <t>c/</t>
    </r>
    <r>
      <rPr>
        <sz val="10"/>
        <rFont val="Verdana"/>
        <family val="2"/>
      </rPr>
      <t xml:space="preserve"> Lead agency responsible for reporting progress of indicators</t>
    </r>
  </si>
  <si>
    <r>
      <rPr>
        <vertAlign val="superscript"/>
        <sz val="10"/>
        <rFont val="Verdana"/>
        <family val="2"/>
      </rPr>
      <t xml:space="preserve">d/ </t>
    </r>
    <r>
      <rPr>
        <sz val="10"/>
        <rFont val="Verdana"/>
        <family val="2"/>
      </rPr>
      <t>Rebased at constant 2018 prices (from previous 2000 constant prices)</t>
    </r>
  </si>
  <si>
    <r>
      <t xml:space="preserve">Number of cooperatives that have graduated into small, medium, or large enterprises </t>
    </r>
    <r>
      <rPr>
        <vertAlign val="superscript"/>
        <sz val="10"/>
        <rFont val="Verdana"/>
        <family val="2"/>
      </rPr>
      <t>g/</t>
    </r>
  </si>
  <si>
    <r>
      <t xml:space="preserve">Investment Promotion Agencies (IPA) </t>
    </r>
    <r>
      <rPr>
        <vertAlign val="superscript"/>
        <sz val="10"/>
        <color theme="1"/>
        <rFont val="Verdana"/>
        <family val="2"/>
      </rPr>
      <t>h/</t>
    </r>
  </si>
  <si>
    <r>
      <t xml:space="preserve">Percent of loan allocation for micro and small enterprises to total bank loan portfolio increased (%) </t>
    </r>
    <r>
      <rPr>
        <vertAlign val="superscript"/>
        <sz val="10"/>
        <color theme="1"/>
        <rFont val="Verdana"/>
        <family val="2"/>
      </rPr>
      <t>i/</t>
    </r>
  </si>
  <si>
    <r>
      <t xml:space="preserve">Percent of loan allocation for medium enterprises to total bank loan portfolio increased (%) </t>
    </r>
    <r>
      <rPr>
        <vertAlign val="superscript"/>
        <sz val="10"/>
        <color theme="1"/>
        <rFont val="Verdana"/>
        <family val="2"/>
      </rPr>
      <t>i/</t>
    </r>
  </si>
  <si>
    <r>
      <t xml:space="preserve">Access to production networks improved </t>
    </r>
    <r>
      <rPr>
        <vertAlign val="superscript"/>
        <sz val="10"/>
        <color theme="1"/>
        <rFont val="Verdana"/>
        <family val="2"/>
      </rPr>
      <t>k/</t>
    </r>
  </si>
  <si>
    <r>
      <t xml:space="preserve">Proportion of Cooperatives registered outside NCR to total number of Cooperatives registered increased (%) </t>
    </r>
    <r>
      <rPr>
        <vertAlign val="superscript"/>
        <sz val="10"/>
        <color theme="1"/>
        <rFont val="Verdana"/>
        <family val="2"/>
      </rPr>
      <t>g/</t>
    </r>
  </si>
  <si>
    <r>
      <t xml:space="preserve">Productivity, efficiency and resilience improved </t>
    </r>
    <r>
      <rPr>
        <vertAlign val="superscript"/>
        <sz val="10"/>
        <color theme="1"/>
        <rFont val="Verdana"/>
        <family val="2"/>
      </rPr>
      <t>l/</t>
    </r>
  </si>
  <si>
    <r>
      <rPr>
        <vertAlign val="superscript"/>
        <sz val="10"/>
        <rFont val="Verdana"/>
        <family val="2"/>
      </rPr>
      <t xml:space="preserve">e/ </t>
    </r>
    <r>
      <rPr>
        <sz val="10"/>
        <rFont val="Verdana"/>
        <family val="2"/>
      </rPr>
      <t>Baseline year (2016) figure is considered an outlier given that previous years' backlog were resolved/recorded in this period. 2021 and 2022/EOP targets were revised to correct this and also took into consideration the COVID-19 pandemic and the new normal [2021 = 75% of 2021 revised PDP target (13,987); 2022 = 75% of 2022 revised PDP target  (14,826)].</t>
    </r>
  </si>
  <si>
    <r>
      <t xml:space="preserve">f/ </t>
    </r>
    <r>
      <rPr>
        <sz val="10"/>
        <rFont val="Verdana"/>
        <family val="2"/>
      </rPr>
      <t>Baseline figure was only determined/made available in 2018.</t>
    </r>
  </si>
  <si>
    <r>
      <t xml:space="preserve">g/ </t>
    </r>
    <r>
      <rPr>
        <sz val="10"/>
        <rFont val="Verdana"/>
        <family val="2"/>
      </rPr>
      <t>New indicator formulated/proposed with targets approved in March 2020</t>
    </r>
  </si>
  <si>
    <r>
      <t xml:space="preserve">h/ </t>
    </r>
    <r>
      <rPr>
        <sz val="10"/>
        <rFont val="Verdana"/>
        <family val="2"/>
      </rPr>
      <t>IPAs included in the FI report of the PSA are the following: Board of Investments (BOI), Clark Development Corporation (CDC), Philippine Economic Zone Authority (PEZA), and Subic Bay Metropolitan Authority (SBMA) as well as Authority of the Freeport Area of Bataan (AFAB), BOI-Autonomous Region of Muslim Mindanao (BOI-ARMM), and Cagayan Economic Zone Authority (CEZA).</t>
    </r>
  </si>
  <si>
    <r>
      <t xml:space="preserve">i/ </t>
    </r>
    <r>
      <rPr>
        <sz val="10"/>
        <rFont val="Verdana"/>
        <family val="2"/>
      </rPr>
      <t xml:space="preserve">In accordance with the Magna Carta for MSMEs (RA 6977 as amended by RA 8289 and RA 9501). Used as proxy indicator for “Proportion of small scale industries with loan or line of credit” (SDG indicator 9.3.2 [Tier 3]) to measure improvement of access to finance. </t>
    </r>
  </si>
  <si>
    <r>
      <t xml:space="preserve">j/ </t>
    </r>
    <r>
      <rPr>
        <sz val="10"/>
        <rFont val="Verdana"/>
        <family val="2"/>
      </rPr>
      <t>Baseline updated as of 31 March 2017.</t>
    </r>
  </si>
  <si>
    <r>
      <t xml:space="preserve">k/ </t>
    </r>
    <r>
      <rPr>
        <sz val="10"/>
        <rFont val="Verdana"/>
        <family val="2"/>
      </rPr>
      <t>Indicators for further development/refinement</t>
    </r>
  </si>
  <si>
    <r>
      <t xml:space="preserve">l/ </t>
    </r>
    <r>
      <rPr>
        <sz val="10"/>
        <rFont val="Verdana"/>
        <family val="2"/>
      </rPr>
      <t>Indicators for further development/refinement. Total factor productivity suggested by the DTI.</t>
    </r>
  </si>
  <si>
    <r>
      <t xml:space="preserve">Tuberculosis incidence decreased (per 100,000 population) </t>
    </r>
    <r>
      <rPr>
        <vertAlign val="superscript"/>
        <sz val="10"/>
        <rFont val="Verdana"/>
        <family val="2"/>
      </rPr>
      <t>e/</t>
    </r>
  </si>
  <si>
    <r>
      <t xml:space="preserve">a) All women of reproductive age (15-49 years old) who are currently married or in union </t>
    </r>
    <r>
      <rPr>
        <vertAlign val="superscript"/>
        <sz val="10"/>
        <rFont val="Verdana"/>
        <family val="2"/>
      </rPr>
      <t>f/</t>
    </r>
  </si>
  <si>
    <r>
      <t xml:space="preserve">b) All women of reproductive age (15-49 years old) </t>
    </r>
    <r>
      <rPr>
        <vertAlign val="superscript"/>
        <sz val="10"/>
        <rFont val="Verdana"/>
        <family val="2"/>
      </rPr>
      <t>f/</t>
    </r>
  </si>
  <si>
    <r>
      <t xml:space="preserve">Percentage of population covered by social health insurance </t>
    </r>
    <r>
      <rPr>
        <vertAlign val="superscript"/>
        <sz val="10"/>
        <rFont val="Verdana"/>
        <family val="2"/>
      </rPr>
      <t>g/</t>
    </r>
  </si>
  <si>
    <r>
      <t xml:space="preserve">Employment rate of TVET graduates increased </t>
    </r>
    <r>
      <rPr>
        <vertAlign val="superscript"/>
        <sz val="10"/>
        <rFont val="Verdana"/>
        <family val="2"/>
      </rPr>
      <t>h/</t>
    </r>
  </si>
  <si>
    <r>
      <t xml:space="preserve">Share of employees in precarious work to the total employed (%) </t>
    </r>
    <r>
      <rPr>
        <vertAlign val="superscript"/>
        <sz val="10"/>
        <rFont val="Verdana"/>
        <family val="2"/>
      </rPr>
      <t>i/</t>
    </r>
  </si>
  <si>
    <r>
      <t>Share of wage and salary workers in precarious work to the total wage and salary workers (%)</t>
    </r>
    <r>
      <rPr>
        <vertAlign val="superscript"/>
        <sz val="10"/>
        <rFont val="Verdana"/>
        <family val="2"/>
      </rPr>
      <t xml:space="preserve"> i/</t>
    </r>
  </si>
  <si>
    <r>
      <rPr>
        <vertAlign val="superscript"/>
        <sz val="10"/>
        <rFont val="Verdana"/>
        <family val="2"/>
      </rPr>
      <t>a/</t>
    </r>
    <r>
      <rPr>
        <sz val="10"/>
        <rFont val="Verdana"/>
        <family val="2"/>
      </rPr>
      <t xml:space="preserve"> Actual data as of December 2016, or latest available before 2016</t>
    </r>
  </si>
  <si>
    <r>
      <rPr>
        <vertAlign val="superscript"/>
        <sz val="10"/>
        <rFont val="Verdana"/>
        <family val="2"/>
      </rPr>
      <t>c/</t>
    </r>
    <r>
      <rPr>
        <sz val="10"/>
        <rFont val="Verdana"/>
        <family val="2"/>
      </rPr>
      <t xml:space="preserve"> Concerned NEDA Board Committees/Cabinet Cluster/Inter-Agency Committees responsible for delivering the outcomes and the concerned implementing agencies for delivering the outputs
</t>
    </r>
  </si>
  <si>
    <r>
      <rPr>
        <vertAlign val="superscript"/>
        <sz val="10"/>
        <rFont val="Verdana"/>
        <family val="2"/>
      </rPr>
      <t>e/</t>
    </r>
    <r>
      <rPr>
        <sz val="10"/>
        <rFont val="Verdana"/>
        <family val="2"/>
      </rPr>
      <t xml:space="preserve"> Core indicator but no available regional data</t>
    </r>
  </si>
  <si>
    <r>
      <rPr>
        <vertAlign val="superscript"/>
        <sz val="10"/>
        <rFont val="Verdana"/>
        <family val="2"/>
      </rPr>
      <t>f/</t>
    </r>
    <r>
      <rPr>
        <sz val="10"/>
        <rFont val="Verdana"/>
        <family val="2"/>
      </rPr>
      <t xml:space="preserve"> See Chapter 13 for regional disaggregation</t>
    </r>
  </si>
  <si>
    <r>
      <rPr>
        <vertAlign val="superscript"/>
        <sz val="10"/>
        <rFont val="Verdana"/>
        <family val="2"/>
      </rPr>
      <t>g/</t>
    </r>
    <r>
      <rPr>
        <sz val="10"/>
        <rFont val="Verdana"/>
        <family val="2"/>
      </rPr>
      <t xml:space="preserve"> See Chapter 11 for regional disaggregation</t>
    </r>
  </si>
  <si>
    <r>
      <rPr>
        <vertAlign val="superscript"/>
        <sz val="10"/>
        <rFont val="Verdana"/>
        <family val="2"/>
      </rPr>
      <t>h/</t>
    </r>
    <r>
      <rPr>
        <sz val="10"/>
        <rFont val="Verdana"/>
        <family val="2"/>
      </rPr>
      <t xml:space="preserve"> Refers to percentage of TVET graduates for the period that are already employed over the total number of TVET graduates for the same period. 2021-2022 targets were revised based on NTESD Plan.</t>
    </r>
  </si>
  <si>
    <r>
      <rPr>
        <vertAlign val="superscript"/>
        <sz val="10"/>
        <rFont val="Verdana"/>
        <family val="2"/>
      </rPr>
      <t>i/</t>
    </r>
    <r>
      <rPr>
        <sz val="10"/>
        <rFont val="Verdana"/>
        <family val="2"/>
      </rPr>
      <t xml:space="preserve"> Precarious work refers to workers whose nature of employment is short-term or seasonal or casual or those who worked for different employers on day-to-day or week-to-week basis.</t>
    </r>
  </si>
  <si>
    <t>DOLE-BLE - DOLE-Bureau of Local Employment</t>
  </si>
  <si>
    <t>DSWD- PMB - DSWD-Program Management Bureau</t>
  </si>
  <si>
    <t>NEDA-SDC - NEDA-Social Development Committee</t>
  </si>
  <si>
    <t>NEDA SDC-HDPRC - NEDA SDC-Human Development and Poverty Reduction Cluster</t>
  </si>
  <si>
    <r>
      <t xml:space="preserve">Number of child laborers ('000) </t>
    </r>
    <r>
      <rPr>
        <vertAlign val="superscript"/>
        <sz val="10"/>
        <color theme="1"/>
        <rFont val="Verdana"/>
        <family val="2"/>
      </rPr>
      <t>d/</t>
    </r>
  </si>
  <si>
    <r>
      <t>Percentage of population covered by social health insurance</t>
    </r>
    <r>
      <rPr>
        <vertAlign val="superscript"/>
        <sz val="10"/>
        <color theme="1"/>
        <rFont val="Verdana"/>
        <family val="2"/>
      </rPr>
      <t xml:space="preserve"> e/</t>
    </r>
  </si>
  <si>
    <r>
      <rPr>
        <vertAlign val="superscript"/>
        <sz val="10"/>
        <rFont val="Verdana"/>
        <family val="2"/>
      </rPr>
      <t>c/</t>
    </r>
    <r>
      <rPr>
        <sz val="10"/>
        <rFont val="Verdana"/>
        <family val="2"/>
      </rPr>
      <t>Lead/responsible agency for reporting progress on indicator targets.</t>
    </r>
  </si>
  <si>
    <r>
      <rPr>
        <vertAlign val="superscript"/>
        <sz val="10"/>
        <rFont val="Verdana"/>
        <family val="2"/>
      </rPr>
      <t xml:space="preserve">d/ </t>
    </r>
    <r>
      <rPr>
        <sz val="10"/>
        <rFont val="Verdana"/>
        <family val="2"/>
      </rPr>
      <t>Data generated from the Labor Force Survey (LFS) October 2017 survey round. It is based on DOLE Department Order (DO) No. 149 Series of 2016 and DO No. 149-A Series of 2017 that enumerate the work that would render a person below 18 years of age to be engaged in child labor. As this data satisfy only a few of the criteria for child labor, it cannot be compared to the results (data) from the 2011 Survey on Children</t>
    </r>
  </si>
  <si>
    <r>
      <rPr>
        <vertAlign val="superscript"/>
        <sz val="10"/>
        <rFont val="Verdana"/>
        <family val="2"/>
      </rPr>
      <t>e/</t>
    </r>
    <r>
      <rPr>
        <sz val="10"/>
        <rFont val="Verdana"/>
        <family val="2"/>
      </rPr>
      <t xml:space="preserve"> Coverage rate is the aggregate count of PhilHealth beneficiaries (eligible member and qualified dependents)  under  Formal Economy (Private, Government, Household Help/Kasambahay, Enterprise Owner and Family Drivers), Informal Economy (Migrant Worker, Informal Sector, Self-Earning Individual and Organized Group and Others), Indigents, Sponsored Members, Senior Citizens and Lifetime Members as a percentage of the total population.</t>
    </r>
  </si>
  <si>
    <t>DILG - Department of the Interior and Local Government</t>
  </si>
  <si>
    <t>DSWD-PMB - DSWD-Program Management Bureau</t>
  </si>
  <si>
    <t>DSWD-DRMB - DSWD-Disaster Response Management Bureau</t>
  </si>
  <si>
    <t>HDPRC - Human Development and Poverty Reduction Cabinet Cluster</t>
  </si>
  <si>
    <t>NCACL - National Council Against Child Labor</t>
  </si>
  <si>
    <t>OCD - Office of Civil Defense</t>
  </si>
  <si>
    <t>SDC - Social Development Committee</t>
  </si>
  <si>
    <r>
      <t xml:space="preserve">Proportion of urban population living in informal settlements decreased </t>
    </r>
    <r>
      <rPr>
        <vertAlign val="superscript"/>
        <sz val="10"/>
        <color theme="1"/>
        <rFont val="Verdana"/>
        <family val="2"/>
      </rPr>
      <t>e/</t>
    </r>
  </si>
  <si>
    <r>
      <t xml:space="preserve">Percentage of socialized housing </t>
    </r>
    <r>
      <rPr>
        <vertAlign val="superscript"/>
        <sz val="10"/>
        <color theme="1"/>
        <rFont val="Verdana"/>
        <family val="2"/>
      </rPr>
      <t>f/</t>
    </r>
    <r>
      <rPr>
        <sz val="10"/>
        <color theme="1"/>
        <rFont val="Verdana"/>
        <family val="2"/>
      </rPr>
      <t xml:space="preserve"> units delivered to socialized housing targets improved (%) </t>
    </r>
    <r>
      <rPr>
        <vertAlign val="superscript"/>
        <sz val="10"/>
        <color theme="1"/>
        <rFont val="Verdana"/>
        <family val="2"/>
      </rPr>
      <t>g/</t>
    </r>
  </si>
  <si>
    <r>
      <t xml:space="preserve">Percentage of low-cost housing </t>
    </r>
    <r>
      <rPr>
        <vertAlign val="superscript"/>
        <sz val="10"/>
        <color theme="1"/>
        <rFont val="Verdana"/>
        <family val="2"/>
      </rPr>
      <t>h/</t>
    </r>
    <r>
      <rPr>
        <sz val="10"/>
        <color theme="1"/>
        <rFont val="Verdana"/>
        <family val="2"/>
      </rPr>
      <t xml:space="preserve"> units delivered to low-cost housing targets improved (%) </t>
    </r>
    <r>
      <rPr>
        <vertAlign val="superscript"/>
        <sz val="10"/>
        <color theme="1"/>
        <rFont val="Verdana"/>
        <family val="2"/>
      </rPr>
      <t>i/</t>
    </r>
  </si>
  <si>
    <t>j/</t>
  </si>
  <si>
    <t>e/</t>
  </si>
  <si>
    <t xml:space="preserve"> f/</t>
  </si>
  <si>
    <t>d/</t>
  </si>
  <si>
    <t xml:space="preserve"> j/</t>
  </si>
  <si>
    <r>
      <t xml:space="preserve">Number of low-cost housing units delivered </t>
    </r>
    <r>
      <rPr>
        <vertAlign val="superscript"/>
        <sz val="10"/>
        <rFont val="Verdana"/>
        <family val="2"/>
      </rPr>
      <t>k/</t>
    </r>
  </si>
  <si>
    <r>
      <t xml:space="preserve">Number of medium-cost housing </t>
    </r>
    <r>
      <rPr>
        <vertAlign val="superscript"/>
        <sz val="10"/>
        <color theme="1"/>
        <rFont val="Verdana"/>
        <family val="2"/>
      </rPr>
      <t>l/</t>
    </r>
    <r>
      <rPr>
        <sz val="10"/>
        <color theme="1"/>
        <rFont val="Verdana"/>
        <family val="2"/>
      </rPr>
      <t xml:space="preserve"> units delivered</t>
    </r>
  </si>
  <si>
    <r>
      <rPr>
        <vertAlign val="superscript"/>
        <sz val="10"/>
        <rFont val="Verdana"/>
        <family val="2"/>
      </rPr>
      <t xml:space="preserve">e/ </t>
    </r>
    <r>
      <rPr>
        <sz val="10"/>
        <rFont val="Verdana"/>
        <family val="2"/>
      </rPr>
      <t>1.65 million Informal Settler Families (ISFs); Baseline and 2019-2022 annual targets were updated based on the SDG National Targets Validation Workshop last November 28-29, 2018 in Tagaytay City</t>
    </r>
  </si>
  <si>
    <r>
      <rPr>
        <vertAlign val="superscript"/>
        <sz val="10"/>
        <rFont val="Verdana"/>
        <family val="2"/>
      </rPr>
      <t xml:space="preserve">f/ </t>
    </r>
    <r>
      <rPr>
        <sz val="10"/>
        <rFont val="Verdana"/>
        <family val="2"/>
      </rPr>
      <t>Socialized housing are those units costing up to Php 480,000 for 22 sq.m. with loft of at least 50% of the base structure, or 24 sq.m.; or up to PhP530,000 for 24 sq.m. with loft of at least 50% of the base structure, or 28 sq.m.; or up to PhP 580,000 for 28 sq.m. with loft of at least 50% of the base structure, or 32 sq.m. For socialized condominium units, its cost is up to PhP 700,000 for a 22 sq.m. or PhP 750,000 for a 24 sq.m. unit located in the National Capital Region, San Jose Del Monte City in Bulacan Province, Cainta and Antipolo City in Rizal Province; San Pedro City in Laguna; Carmona and the cities of Imus and Bacoor in Cavite Province. For other areas, a socialized condominium unit costs PhP 600,000 for a 22 sq.m. or PhP 650,000 for a 24 sq.m.</t>
    </r>
  </si>
  <si>
    <r>
      <t>g/</t>
    </r>
    <r>
      <rPr>
        <sz val="10"/>
        <rFont val="Verdana"/>
        <family val="2"/>
      </rPr>
      <t xml:space="preserve"> Replaced the old indicator "Proportion of socialized housing targets met to housing needs improved" as recommended by the PDP Editorial Team (ET) during the 23 June 2020 PDP presentation </t>
    </r>
  </si>
  <si>
    <r>
      <t>h/</t>
    </r>
    <r>
      <rPr>
        <sz val="10"/>
        <rFont val="Verdana"/>
        <family val="2"/>
      </rPr>
      <t xml:space="preserve"> Low-cost housing are those units costing Php 480,000 to Php 3 million.</t>
    </r>
  </si>
  <si>
    <r>
      <rPr>
        <vertAlign val="superscript"/>
        <sz val="10"/>
        <rFont val="Verdana"/>
        <family val="2"/>
      </rPr>
      <t xml:space="preserve">i/ </t>
    </r>
    <r>
      <rPr>
        <sz val="10"/>
        <rFont val="Verdana"/>
        <family val="2"/>
      </rPr>
      <t xml:space="preserve">Replaced the old indicator "Proportion of low-cost housing targets met to housing needs improved" as recommended by the PDP Editorial Team (ET) during the 23 June 2020 PDP presentation </t>
    </r>
  </si>
  <si>
    <r>
      <rPr>
        <vertAlign val="superscript"/>
        <sz val="10"/>
        <rFont val="Verdana"/>
        <family val="2"/>
      </rPr>
      <t xml:space="preserve">j/ </t>
    </r>
    <r>
      <rPr>
        <sz val="10"/>
        <rFont val="Verdana"/>
        <family val="2"/>
      </rPr>
      <t>Excluding PhilGuarantee accomplishments; updated the aggregate baseline value from 82,612 to 90,547 (2016) to include the updated NHA full year socialized housing accomplishment in 2016</t>
    </r>
  </si>
  <si>
    <r>
      <rPr>
        <vertAlign val="superscript"/>
        <sz val="10"/>
        <rFont val="Verdana"/>
        <family val="2"/>
      </rPr>
      <t xml:space="preserve">k/ </t>
    </r>
    <r>
      <rPr>
        <sz val="10"/>
        <rFont val="Verdana"/>
        <family val="2"/>
      </rPr>
      <t>Excluding PhilGuarantee accomplishments</t>
    </r>
  </si>
  <si>
    <r>
      <rPr>
        <vertAlign val="superscript"/>
        <sz val="10"/>
        <rFont val="Verdana"/>
        <family val="2"/>
      </rPr>
      <t xml:space="preserve">l/ </t>
    </r>
    <r>
      <rPr>
        <sz val="10"/>
        <rFont val="Verdana"/>
        <family val="2"/>
      </rPr>
      <t>Medium cost housing units are those units costing above Php 3,000,000 to Php 4,000,000.</t>
    </r>
  </si>
  <si>
    <r>
      <t xml:space="preserve">Maternal mortality ratio (per 100,000 live births) decreased (See Chapter 10) </t>
    </r>
    <r>
      <rPr>
        <vertAlign val="superscript"/>
        <sz val="10"/>
        <color theme="1"/>
        <rFont val="Verdana"/>
        <family val="2"/>
      </rPr>
      <t>e/</t>
    </r>
  </si>
  <si>
    <r>
      <t xml:space="preserve">Under-5 mortality rate (per 1,000 live births) decreased (See Chapter 10) </t>
    </r>
    <r>
      <rPr>
        <vertAlign val="superscript"/>
        <sz val="10"/>
        <color theme="1"/>
        <rFont val="Verdana"/>
        <family val="2"/>
      </rPr>
      <t>e/</t>
    </r>
  </si>
  <si>
    <r>
      <t xml:space="preserve">b) All women of reproductive age (15-49 years old) </t>
    </r>
    <r>
      <rPr>
        <vertAlign val="superscript"/>
        <sz val="10"/>
        <color theme="1"/>
        <rFont val="Verdana"/>
        <family val="2"/>
      </rPr>
      <t>f/</t>
    </r>
  </si>
  <si>
    <r>
      <t xml:space="preserve">Proportion of currently married women of reproductive age (15-49 years old) who have unmet need for modern family planning (FP) (%) decreased </t>
    </r>
    <r>
      <rPr>
        <vertAlign val="superscript"/>
        <sz val="10"/>
        <color theme="1"/>
        <rFont val="Verdana"/>
        <family val="2"/>
      </rPr>
      <t>g/</t>
    </r>
  </si>
  <si>
    <r>
      <rPr>
        <vertAlign val="superscript"/>
        <sz val="10"/>
        <rFont val="Verdana"/>
        <family val="2"/>
      </rPr>
      <t>d/</t>
    </r>
    <r>
      <rPr>
        <sz val="10"/>
        <rFont val="Verdana"/>
        <family val="2"/>
      </rPr>
      <t>Lead agency responsible for reporting progress on indicator targets</t>
    </r>
  </si>
  <si>
    <r>
      <rPr>
        <vertAlign val="superscript"/>
        <sz val="10"/>
        <rFont val="Verdana"/>
        <family val="2"/>
      </rPr>
      <t xml:space="preserve">d/ </t>
    </r>
    <r>
      <rPr>
        <sz val="10"/>
        <rFont val="Verdana"/>
        <family val="2"/>
      </rPr>
      <t>Lead agency responsible for reporting progress on indicator targets</t>
    </r>
  </si>
  <si>
    <r>
      <rPr>
        <vertAlign val="superscript"/>
        <sz val="10"/>
        <rFont val="Verdana"/>
        <family val="2"/>
      </rPr>
      <t>e/</t>
    </r>
    <r>
      <rPr>
        <sz val="10"/>
        <rFont val="Verdana"/>
        <family val="2"/>
      </rPr>
      <t xml:space="preserve"> 2020 original targets set/approved in 2016/prior to the pandemic retained</t>
    </r>
  </si>
  <si>
    <r>
      <rPr>
        <vertAlign val="superscript"/>
        <sz val="10"/>
        <rFont val="Verdana"/>
        <family val="2"/>
      </rPr>
      <t>f/</t>
    </r>
    <r>
      <rPr>
        <sz val="10"/>
        <rFont val="Verdana"/>
        <family val="2"/>
      </rPr>
      <t xml:space="preserve"> Core indicator but no available regional data</t>
    </r>
  </si>
  <si>
    <r>
      <rPr>
        <vertAlign val="superscript"/>
        <sz val="10"/>
        <rFont val="Verdana"/>
        <family val="2"/>
      </rPr>
      <t xml:space="preserve">g/ </t>
    </r>
    <r>
      <rPr>
        <sz val="10"/>
        <rFont val="Verdana"/>
        <family val="2"/>
      </rPr>
      <t>Unmet need for modern family planning and use of traditional methods of contraception</t>
    </r>
  </si>
  <si>
    <t>DOST-FNRI - Food and Nutrition Research Institute</t>
  </si>
  <si>
    <r>
      <t xml:space="preserve">Number of Filipino patents granted increased (incremental) </t>
    </r>
    <r>
      <rPr>
        <vertAlign val="superscript"/>
        <sz val="10"/>
        <color theme="1"/>
        <rFont val="Verdana"/>
        <family val="2"/>
      </rPr>
      <t>e/</t>
    </r>
  </si>
  <si>
    <r>
      <t xml:space="preserve">Number of Filipino utility models registered increased (incremental) </t>
    </r>
    <r>
      <rPr>
        <vertAlign val="superscript"/>
        <sz val="10"/>
        <color theme="1"/>
        <rFont val="Verdana"/>
        <family val="2"/>
      </rPr>
      <t>e/</t>
    </r>
  </si>
  <si>
    <r>
      <t xml:space="preserve">Number of Filipino industrial designs registered increased (incremental) </t>
    </r>
    <r>
      <rPr>
        <vertAlign val="superscript"/>
        <sz val="10"/>
        <color theme="1"/>
        <rFont val="Verdana"/>
        <family val="2"/>
      </rPr>
      <t>e/</t>
    </r>
  </si>
  <si>
    <r>
      <t xml:space="preserve">Number of Filipino patents filed increased </t>
    </r>
    <r>
      <rPr>
        <vertAlign val="superscript"/>
        <sz val="10"/>
        <color theme="1"/>
        <rFont val="Verdana"/>
        <family val="2"/>
      </rPr>
      <t>e/</t>
    </r>
  </si>
  <si>
    <r>
      <t xml:space="preserve">Number of Filipino utility models filed increased </t>
    </r>
    <r>
      <rPr>
        <vertAlign val="superscript"/>
        <sz val="10"/>
        <color theme="1"/>
        <rFont val="Verdana"/>
        <family val="2"/>
      </rPr>
      <t>e/</t>
    </r>
  </si>
  <si>
    <r>
      <t xml:space="preserve">Number of Filipino industrial designs filed increased </t>
    </r>
    <r>
      <rPr>
        <vertAlign val="superscript"/>
        <sz val="10"/>
        <color theme="1"/>
        <rFont val="Verdana"/>
        <family val="2"/>
      </rPr>
      <t>e/</t>
    </r>
  </si>
  <si>
    <r>
      <t xml:space="preserve">Global Innovation Index (GII) - Investment Index percentile rank improved </t>
    </r>
    <r>
      <rPr>
        <vertAlign val="superscript"/>
        <sz val="10"/>
        <color theme="1"/>
        <rFont val="Verdana"/>
        <family val="2"/>
      </rPr>
      <t>f/</t>
    </r>
  </si>
  <si>
    <t>g/</t>
  </si>
  <si>
    <r>
      <t xml:space="preserve">R&amp;D expenditure of business enterprises increased (in PHP Billion) </t>
    </r>
    <r>
      <rPr>
        <vertAlign val="superscript"/>
        <sz val="10"/>
        <color theme="1"/>
        <rFont val="Verdana"/>
        <family val="2"/>
      </rPr>
      <t>i/</t>
    </r>
  </si>
  <si>
    <r>
      <t xml:space="preserve">Overall Global Innovation Index (GII) rank improved </t>
    </r>
    <r>
      <rPr>
        <vertAlign val="superscript"/>
        <sz val="10"/>
        <color theme="1"/>
        <rFont val="Verdana"/>
        <family val="2"/>
      </rPr>
      <t>j/</t>
    </r>
  </si>
  <si>
    <r>
      <t xml:space="preserve">GII - Knowledge and Technology Outputs percentile rank improved </t>
    </r>
    <r>
      <rPr>
        <vertAlign val="superscript"/>
        <sz val="10"/>
        <color theme="1"/>
        <rFont val="Verdana"/>
        <family val="2"/>
      </rPr>
      <t>k/</t>
    </r>
  </si>
  <si>
    <r>
      <t>GII - Creative Outputs percentile rank improved</t>
    </r>
    <r>
      <rPr>
        <vertAlign val="superscript"/>
        <sz val="10"/>
        <color theme="1"/>
        <rFont val="Verdana"/>
        <family val="2"/>
      </rPr>
      <t xml:space="preserve"> l/</t>
    </r>
  </si>
  <si>
    <r>
      <t xml:space="preserve">R&amp;D expenditure as a proportion of GDP increased (in percent, incremental) </t>
    </r>
    <r>
      <rPr>
        <vertAlign val="superscript"/>
        <sz val="10"/>
        <color theme="1"/>
        <rFont val="Verdana"/>
        <family val="2"/>
      </rPr>
      <t>m/</t>
    </r>
  </si>
  <si>
    <r>
      <t xml:space="preserve">Number of Researchers per million population increased (incremental) </t>
    </r>
    <r>
      <rPr>
        <vertAlign val="superscript"/>
        <sz val="10"/>
        <rFont val="Verdana"/>
        <family val="2"/>
      </rPr>
      <t>m/</t>
    </r>
  </si>
  <si>
    <r>
      <t xml:space="preserve">Number of Balik Scientists Engaged increased (incremental) </t>
    </r>
    <r>
      <rPr>
        <vertAlign val="superscript"/>
        <sz val="10"/>
        <rFont val="Verdana"/>
        <family val="2"/>
      </rPr>
      <t>n/</t>
    </r>
  </si>
  <si>
    <r>
      <t xml:space="preserve">Number of STI-related international cooperations of HEIs increased  (incremental) </t>
    </r>
    <r>
      <rPr>
        <vertAlign val="superscript"/>
        <sz val="10"/>
        <rFont val="Verdana"/>
        <family val="2"/>
      </rPr>
      <t>o/</t>
    </r>
  </si>
  <si>
    <r>
      <rPr>
        <vertAlign val="superscript"/>
        <sz val="10"/>
        <rFont val="Verdana"/>
        <family val="2"/>
      </rPr>
      <t xml:space="preserve">a/ </t>
    </r>
    <r>
      <rPr>
        <sz val="10"/>
        <rFont val="Verdana"/>
        <family val="2"/>
      </rPr>
      <t>Actual data as of December 2016, or latest available.</t>
    </r>
  </si>
  <si>
    <r>
      <rPr>
        <vertAlign val="superscript"/>
        <sz val="10"/>
        <rFont val="Verdana"/>
        <family val="2"/>
      </rPr>
      <t>e/</t>
    </r>
    <r>
      <rPr>
        <sz val="10"/>
        <rFont val="Verdana"/>
        <family val="2"/>
      </rPr>
      <t xml:space="preserve"> There are regional targets from 2020 to 2022 but there are no regional targets from 2017 to 2019. This is because the regional targets were only introduced in 2020. </t>
    </r>
  </si>
  <si>
    <r>
      <rPr>
        <vertAlign val="superscript"/>
        <sz val="10"/>
        <rFont val="Verdana"/>
        <family val="2"/>
      </rPr>
      <t>f/</t>
    </r>
    <r>
      <rPr>
        <sz val="10"/>
        <rFont val="Verdana"/>
        <family val="2"/>
      </rPr>
      <t xml:space="preserve"> A percentile rank of 17 in 2016 means that 17% of the countries in the WIPO ranking scored equal to or lower than the Philippines. It also indicates that 83% of the countries in the WIPO ranking scored higher than the Philippines.  </t>
    </r>
  </si>
  <si>
    <r>
      <rPr>
        <vertAlign val="superscript"/>
        <sz val="10"/>
        <rFont val="Verdana"/>
        <family val="2"/>
      </rPr>
      <t>g/</t>
    </r>
    <r>
      <rPr>
        <sz val="10"/>
        <rFont val="Verdana"/>
        <family val="2"/>
      </rPr>
      <t xml:space="preserve"> The end of Plan target of 1,000 is the sum of all targets from 2017 to 2020. Said targets are attainable since these are within the DOST's capacity to to produce TBI graduates. Around 1,000 enterprises and spin-offs are expected to graduate from TBIs from 2017 to 2022.</t>
    </r>
  </si>
  <si>
    <r>
      <rPr>
        <vertAlign val="superscript"/>
        <sz val="10"/>
        <rFont val="Verdana"/>
        <family val="2"/>
      </rPr>
      <t>h/</t>
    </r>
    <r>
      <rPr>
        <sz val="10"/>
        <rFont val="Verdana"/>
        <family val="2"/>
      </rPr>
      <t xml:space="preserve"> The targets were revised upwards by the DOST on 2020 to 2022 due to the need to establish more innovation hubs to support economic recovery. In addition, this indicator has now become a combination of the DOST's innovation hubs and the DICT's Digital Transformation Center (DTC) Innovation Hubs.</t>
    </r>
  </si>
  <si>
    <r>
      <rPr>
        <vertAlign val="superscript"/>
        <sz val="10"/>
        <color theme="1"/>
        <rFont val="Verdana"/>
        <family val="2"/>
      </rPr>
      <t>i/</t>
    </r>
    <r>
      <rPr>
        <sz val="10"/>
        <color theme="1"/>
        <rFont val="Verdana"/>
        <family val="2"/>
      </rPr>
      <t xml:space="preserve"> The PSA and DOST are requested to produce this data annually instead of every two years. </t>
    </r>
  </si>
  <si>
    <r>
      <rPr>
        <vertAlign val="superscript"/>
        <sz val="10"/>
        <rFont val="Verdana"/>
        <family val="2"/>
      </rPr>
      <t xml:space="preserve">j/ </t>
    </r>
    <r>
      <rPr>
        <sz val="10"/>
        <rFont val="Verdana"/>
        <family val="2"/>
      </rPr>
      <t>On computation of overall GII rank targets, given that the end of Plan target of 2022 is at top 33%, the Philippines is expected to rank in increments of 4 percentiles each year. Since this indicator has only been added in 2020, it has no targets from 2017 to 2019. But there are targets from 2020 to 2022. There is also a baseline data for 2016.</t>
    </r>
  </si>
  <si>
    <r>
      <rPr>
        <vertAlign val="superscript"/>
        <sz val="10"/>
        <rFont val="Verdana"/>
        <family val="2"/>
      </rPr>
      <t>k/</t>
    </r>
    <r>
      <rPr>
        <sz val="10"/>
        <rFont val="Verdana"/>
        <family val="2"/>
      </rPr>
      <t xml:space="preserve"> A percentile rank of top 34% in 2017 means that the Philippines is targetted to be at 66 percentile rank or even higher.</t>
    </r>
  </si>
  <si>
    <r>
      <rPr>
        <vertAlign val="superscript"/>
        <sz val="10"/>
        <rFont val="Verdana"/>
        <family val="2"/>
      </rPr>
      <t>l/</t>
    </r>
    <r>
      <rPr>
        <sz val="10"/>
        <rFont val="Verdana"/>
        <family val="2"/>
      </rPr>
      <t xml:space="preserve"> Since this indicator was only added in 2020, it has no targets from 2017 to 2019. But there are targets from 2020 to 2022. There is also a baseline data for 2016.</t>
    </r>
  </si>
  <si>
    <r>
      <rPr>
        <vertAlign val="superscript"/>
        <sz val="10"/>
        <rFont val="Verdana"/>
        <family val="2"/>
      </rPr>
      <t>m/</t>
    </r>
    <r>
      <rPr>
        <sz val="10"/>
        <rFont val="Verdana"/>
        <family val="2"/>
      </rPr>
      <t xml:space="preserve"> The PSA and DOST are requested to produce this data annually instead of every two years. </t>
    </r>
  </si>
  <si>
    <r>
      <rPr>
        <vertAlign val="superscript"/>
        <sz val="10"/>
        <rFont val="Verdana"/>
        <family val="2"/>
      </rPr>
      <t>n/</t>
    </r>
    <r>
      <rPr>
        <sz val="10"/>
        <rFont val="Verdana"/>
        <family val="2"/>
      </rPr>
      <t xml:space="preserve"> The targets from 2020 to 2022 were adjusted upwards in anticipation of the increase in the number of Balik Scientists engaged due to the signing into law of the Republic Act No. 11035, also known as “An Act Institutionalizing the Balik Scientist Program.” Said law increased the incentives for the Balik Scientists.</t>
    </r>
  </si>
  <si>
    <r>
      <rPr>
        <vertAlign val="superscript"/>
        <sz val="10"/>
        <rFont val="Verdana"/>
        <family val="2"/>
      </rPr>
      <t>o/</t>
    </r>
    <r>
      <rPr>
        <sz val="10"/>
        <rFont val="Verdana"/>
        <family val="2"/>
      </rPr>
      <t xml:space="preserve"> The DICT's targets on the "partnerships of the Philippine ICT Academy with foreign HEIs" has been combined with this indicator.</t>
    </r>
  </si>
  <si>
    <t>DICT - Department of Information and Communications Technology</t>
  </si>
  <si>
    <r>
      <rPr>
        <vertAlign val="superscript"/>
        <sz val="10"/>
        <rFont val="Verdana"/>
        <family val="2"/>
      </rPr>
      <t>a/</t>
    </r>
    <r>
      <rPr>
        <sz val="10"/>
        <rFont val="Verdana"/>
        <family val="2"/>
      </rPr>
      <t xml:space="preserve"> Actual data as of December 2016, or latest available before 2016, unless indicated otherwise</t>
    </r>
  </si>
  <si>
    <r>
      <rPr>
        <vertAlign val="superscript"/>
        <sz val="10"/>
        <rFont val="Verdana"/>
        <family val="2"/>
      </rPr>
      <t>e/</t>
    </r>
    <r>
      <rPr>
        <sz val="10"/>
        <rFont val="Verdana"/>
        <family val="2"/>
      </rPr>
      <t xml:space="preserve"> Plan targets for 2021-2022 are based on the macroeconomic assumptions and fiscal program approved by the DBCC on July 28, 2020 via Ad Referendum</t>
    </r>
  </si>
  <si>
    <r>
      <t xml:space="preserve">Primary expenditure to GDP ratio maintained above baseline (%) </t>
    </r>
    <r>
      <rPr>
        <vertAlign val="superscript"/>
        <sz val="10"/>
        <rFont val="Verdana"/>
        <family val="2"/>
      </rPr>
      <t>e/</t>
    </r>
  </si>
  <si>
    <r>
      <t xml:space="preserve">Percentage share of interest payments in the total disbursements managed (%) </t>
    </r>
    <r>
      <rPr>
        <vertAlign val="superscript"/>
        <sz val="10"/>
        <rFont val="Verdana"/>
        <family val="2"/>
      </rPr>
      <t>e/</t>
    </r>
  </si>
  <si>
    <r>
      <t xml:space="preserve">Utilization of current year’s budget increasing </t>
    </r>
    <r>
      <rPr>
        <vertAlign val="superscript"/>
        <sz val="10"/>
        <rFont val="Verdana"/>
        <family val="2"/>
      </rPr>
      <t>f/</t>
    </r>
  </si>
  <si>
    <r>
      <t xml:space="preserve">Manageable National Government (NG) fiscal deficit to GDP ratio  maintained (%) </t>
    </r>
    <r>
      <rPr>
        <vertAlign val="superscript"/>
        <sz val="10"/>
        <rFont val="Verdana"/>
        <family val="2"/>
      </rPr>
      <t>e/</t>
    </r>
  </si>
  <si>
    <r>
      <t xml:space="preserve">Manageable outstanding NG debt stock to GDP ratio maintained (%) </t>
    </r>
    <r>
      <rPr>
        <vertAlign val="superscript"/>
        <sz val="10"/>
        <rFont val="Verdana"/>
        <family val="2"/>
      </rPr>
      <t>e/</t>
    </r>
  </si>
  <si>
    <t>h/</t>
  </si>
  <si>
    <r>
      <t xml:space="preserve">Utilization of local development fund improved (%) </t>
    </r>
    <r>
      <rPr>
        <vertAlign val="superscript"/>
        <sz val="10"/>
        <rFont val="Verdana"/>
        <family val="2"/>
      </rPr>
      <t>i/</t>
    </r>
  </si>
  <si>
    <r>
      <t>Utilization of Special Education Fund (SEF) improved (%)</t>
    </r>
    <r>
      <rPr>
        <vertAlign val="superscript"/>
        <sz val="10"/>
        <color theme="1"/>
        <rFont val="Verdana"/>
        <family val="2"/>
      </rPr>
      <t xml:space="preserve"> i/</t>
    </r>
  </si>
  <si>
    <r>
      <t xml:space="preserve">Public Financial Management (PFM) practitioners engaged in the foundation track and at least one specialty course (% of total PFM population, cumulative) </t>
    </r>
    <r>
      <rPr>
        <vertAlign val="superscript"/>
        <sz val="10"/>
        <rFont val="Verdana"/>
        <family val="2"/>
      </rPr>
      <t>j/</t>
    </r>
  </si>
  <si>
    <t>k/</t>
  </si>
  <si>
    <r>
      <t xml:space="preserve">Foreign currency debt maintained within debt management targets (% of total outstanding debt) </t>
    </r>
    <r>
      <rPr>
        <vertAlign val="superscript"/>
        <sz val="10"/>
        <color theme="1"/>
        <rFont val="Verdana"/>
        <family val="2"/>
      </rPr>
      <t>e/</t>
    </r>
  </si>
  <si>
    <r>
      <t xml:space="preserve">b) by Microfinance Non-government organizations (NGOs) </t>
    </r>
    <r>
      <rPr>
        <vertAlign val="superscript"/>
        <sz val="10"/>
        <rFont val="Verdana"/>
        <family val="2"/>
      </rPr>
      <t>l/</t>
    </r>
  </si>
  <si>
    <r>
      <t xml:space="preserve">Number of access points per 10,000 adults increased (cumulative) </t>
    </r>
    <r>
      <rPr>
        <vertAlign val="superscript"/>
        <sz val="10"/>
        <color theme="1"/>
        <rFont val="Verdana"/>
        <family val="2"/>
      </rPr>
      <t>m/</t>
    </r>
  </si>
  <si>
    <r>
      <t xml:space="preserve">Volume of retail e-payments in the country (% over total payments) </t>
    </r>
    <r>
      <rPr>
        <vertAlign val="superscript"/>
        <sz val="10"/>
        <color theme="1"/>
        <rFont val="Verdana"/>
        <family val="2"/>
      </rPr>
      <t>n/</t>
    </r>
  </si>
  <si>
    <r>
      <t xml:space="preserve">Exports of goods increased (in USD billion) </t>
    </r>
    <r>
      <rPr>
        <vertAlign val="superscript"/>
        <sz val="10"/>
        <color theme="1"/>
        <rFont val="Verdana"/>
        <family val="2"/>
      </rPr>
      <t>e/</t>
    </r>
  </si>
  <si>
    <r>
      <t xml:space="preserve">Exports of services increased (in USD billion) </t>
    </r>
    <r>
      <rPr>
        <vertAlign val="superscript"/>
        <sz val="10"/>
        <rFont val="Verdana"/>
        <family val="2"/>
      </rPr>
      <t>e/</t>
    </r>
  </si>
  <si>
    <r>
      <t xml:space="preserve">EDC </t>
    </r>
    <r>
      <rPr>
        <vertAlign val="superscript"/>
        <sz val="10"/>
        <color theme="1"/>
        <rFont val="Verdana"/>
        <family val="2"/>
      </rPr>
      <t>o/</t>
    </r>
  </si>
  <si>
    <r>
      <rPr>
        <vertAlign val="superscript"/>
        <sz val="10"/>
        <rFont val="Verdana"/>
        <family val="2"/>
      </rPr>
      <t>f/</t>
    </r>
    <r>
      <rPr>
        <sz val="10"/>
        <rFont val="Verdana"/>
        <family val="2"/>
      </rPr>
      <t xml:space="preserve"> The indicator measures how fast implementing agencies can obligate/contract out their funds budgeted for the current year. The current year's budget pertains to the cash-based appropriations level.</t>
    </r>
  </si>
  <si>
    <r>
      <rPr>
        <vertAlign val="superscript"/>
        <sz val="10"/>
        <rFont val="Verdana"/>
        <family val="2"/>
      </rPr>
      <t>g/</t>
    </r>
    <r>
      <rPr>
        <sz val="10"/>
        <rFont val="Verdana"/>
        <family val="2"/>
      </rPr>
      <t xml:space="preserve"> The 2018 actual accomplishment will serve as the baseline value for the indicator to reflect the introduction of the Department of Budget and Management transitional reforms to cash-based budgeting system. The updated 2020-2022 targets are in cash-based appropriations level.</t>
    </r>
  </si>
  <si>
    <r>
      <rPr>
        <vertAlign val="superscript"/>
        <sz val="10"/>
        <rFont val="Verdana"/>
        <family val="2"/>
      </rPr>
      <t>h/</t>
    </r>
    <r>
      <rPr>
        <sz val="10"/>
        <rFont val="Verdana"/>
        <family val="2"/>
      </rPr>
      <t xml:space="preserve"> Moody's Investor Service - Baa2/Stable (as of October 2016 report; rating affirmed on 14 December 2015); Standard and Poors - BBB/A2/Stable (rating affirmed on 21 September 2016); and Fitch Ratings - BBB-/Positive (as of May 2016 press release; rating affirmed on 8 April 2016)</t>
    </r>
  </si>
  <si>
    <r>
      <rPr>
        <vertAlign val="superscript"/>
        <sz val="10"/>
        <rFont val="Verdana"/>
        <family val="2"/>
      </rPr>
      <t>i/</t>
    </r>
    <r>
      <rPr>
        <sz val="10"/>
        <rFont val="Verdana"/>
        <family val="2"/>
      </rPr>
      <t xml:space="preserve"> Figures are based on BLGF’s projections.</t>
    </r>
  </si>
  <si>
    <r>
      <rPr>
        <vertAlign val="superscript"/>
        <sz val="10"/>
        <rFont val="Verdana"/>
        <family val="2"/>
      </rPr>
      <t>j/</t>
    </r>
    <r>
      <rPr>
        <sz val="10"/>
        <rFont val="Verdana"/>
        <family val="2"/>
      </rPr>
      <t xml:space="preserve"> The PFMCP consists of one (1) foundation track and five (5) specialty tracks, specifically Budgeting and Performance, Internal Audit,  Cash Management, Procurement, and Accounting. Practioners are required to attend the foundation track as a prerequisite to the specialty tracks. However, not all practioners are expected to complete all the specialty tracks since this will depend on the practitioners' specific functions/responsibilities. There are an estimated 17,000 PFM practitioners in the government based on DBM-Government Manpower Information System. Said total includes PFM population in National Government Agencies (NGAs), Other Executive Offices (OEOs), SUCs, and other partner stakeholders.</t>
    </r>
  </si>
  <si>
    <r>
      <rPr>
        <vertAlign val="superscript"/>
        <sz val="10"/>
        <rFont val="Verdana"/>
        <family val="2"/>
      </rPr>
      <t>k/</t>
    </r>
    <r>
      <rPr>
        <sz val="10"/>
        <rFont val="Verdana"/>
        <family val="2"/>
      </rPr>
      <t xml:space="preserve"> Latest actual baseline value available. For 2020, the expansion of the twinning arrangement was put on hold due to the COVID-19 pandemic (i.e. no new partner SUCs). All efforts were focused to the development of the digitized PFMCP.</t>
    </r>
  </si>
  <si>
    <r>
      <rPr>
        <vertAlign val="superscript"/>
        <sz val="10"/>
        <rFont val="Verdana"/>
        <family val="2"/>
      </rPr>
      <t>l/</t>
    </r>
    <r>
      <rPr>
        <sz val="10"/>
        <rFont val="Verdana"/>
        <family val="2"/>
      </rPr>
      <t xml:space="preserve"> Data with the SEC is only based on the Microfinance NGOs accredited by the MicroFinance NGO Regulatory Council.</t>
    </r>
  </si>
  <si>
    <r>
      <rPr>
        <vertAlign val="superscript"/>
        <sz val="10"/>
        <rFont val="Verdana"/>
        <family val="2"/>
      </rPr>
      <t xml:space="preserve">m/ </t>
    </r>
    <r>
      <rPr>
        <sz val="10"/>
        <rFont val="Verdana"/>
        <family val="2"/>
      </rPr>
      <t>Access points are the regulated entities where both cash-in and cash-out transactions can be performed. These include banks, non-stock savings and loan associations, cooperatives with financial services, microfinance NGOs, pawnshops, money service businesses, e-money agents, cash agents, and other non-bank financial institutions.</t>
    </r>
  </si>
  <si>
    <r>
      <rPr>
        <vertAlign val="superscript"/>
        <sz val="10"/>
        <rFont val="Verdana"/>
        <family val="2"/>
      </rPr>
      <t xml:space="preserve">n/ </t>
    </r>
    <r>
      <rPr>
        <sz val="10"/>
        <rFont val="Verdana"/>
        <family val="2"/>
      </rPr>
      <t>Refers to the share of retail e-payments in the total retail payments. A payment is considered electronic when it is an account to account fund transfer. It is considered a retail e-payment if any one of the following is met:  (a) The payment is not directly related to a financial market transaction; (b) the settlement is not time-critical; (c) the payer, the payee, or both are individuals or non-financial organization; or (d) either the payer, the payee, or both are not direct participants in the payment system that is processing the payment.</t>
    </r>
  </si>
  <si>
    <r>
      <rPr>
        <vertAlign val="superscript"/>
        <sz val="10"/>
        <rFont val="Verdana"/>
        <family val="2"/>
      </rPr>
      <t xml:space="preserve">o/ </t>
    </r>
    <r>
      <rPr>
        <sz val="10"/>
        <rFont val="Verdana"/>
        <family val="2"/>
      </rPr>
      <t>Economic Development Cluster as reporting body for 18 agencies identified under MC 27 to implement the Philippine Export Development Plan.</t>
    </r>
  </si>
  <si>
    <t>DOF-BTr DOF - Bureau of Treasury</t>
  </si>
  <si>
    <t>DBCC - Development Budget Coordination Committee</t>
  </si>
  <si>
    <t>EDC - Export Development Council</t>
  </si>
  <si>
    <t>SEC - Securities and Exchange Commission</t>
  </si>
  <si>
    <r>
      <t xml:space="preserve">Burden of government regulation improved </t>
    </r>
    <r>
      <rPr>
        <vertAlign val="superscript"/>
        <sz val="10"/>
        <color theme="1"/>
        <rFont val="Verdana"/>
        <family val="2"/>
      </rPr>
      <t>e/</t>
    </r>
  </si>
  <si>
    <t>f/</t>
  </si>
  <si>
    <r>
      <rPr>
        <vertAlign val="superscript"/>
        <sz val="10"/>
        <rFont val="Verdana"/>
        <family val="2"/>
      </rPr>
      <t>b/</t>
    </r>
    <r>
      <rPr>
        <sz val="10"/>
        <rFont val="Verdana"/>
        <family val="2"/>
      </rPr>
      <t xml:space="preserve"> EOP targets were adjusted to take into consideration effects of COVID-19 pandemic; may either be the cumulative or incremental target value at the end of the Plan period.</t>
    </r>
  </si>
  <si>
    <r>
      <rPr>
        <vertAlign val="superscript"/>
        <sz val="10"/>
        <rFont val="Verdana"/>
        <family val="2"/>
      </rPr>
      <t xml:space="preserve">e/ </t>
    </r>
    <r>
      <rPr>
        <sz val="10"/>
        <rFont val="Verdana"/>
        <family val="2"/>
      </rPr>
      <t xml:space="preserve">The "Burden on government regulations" indicator was transferred from Sub-chapter Outcome 3 (Reducing limits to entrepreneurship) to Sub-chapter Outcome 2 (Reducing barriers to entry and re-entry). </t>
    </r>
  </si>
  <si>
    <r>
      <rPr>
        <vertAlign val="superscript"/>
        <sz val="10"/>
        <rFont val="Verdana"/>
        <family val="2"/>
      </rPr>
      <t xml:space="preserve">f/ </t>
    </r>
    <r>
      <rPr>
        <sz val="10"/>
        <rFont val="Verdana"/>
        <family val="2"/>
      </rPr>
      <t>Baseline year for "Number of agencies capacitated by ARTA on Regulatory Impact Analysis" under aggregate outputs is 2019, concurrent with the establishment of ARTA</t>
    </r>
  </si>
  <si>
    <t>ARTA - Anti-Red Tape Authority</t>
  </si>
  <si>
    <t>DTI-CB - DTI-Competitiveness Bureau</t>
  </si>
  <si>
    <t>GCG - Governance Commission for GOCCs</t>
  </si>
  <si>
    <t>GPPB - Government Procurement Policy Board</t>
  </si>
  <si>
    <r>
      <t xml:space="preserve">Primary (K to 6) </t>
    </r>
    <r>
      <rPr>
        <vertAlign val="superscript"/>
        <sz val="10"/>
        <rFont val="Verdana"/>
        <family val="2"/>
      </rPr>
      <t>e/</t>
    </r>
  </si>
  <si>
    <r>
      <rPr>
        <vertAlign val="superscript"/>
        <sz val="10"/>
        <rFont val="Verdana"/>
        <family val="2"/>
      </rPr>
      <t xml:space="preserve">a/ </t>
    </r>
    <r>
      <rPr>
        <sz val="10"/>
        <rFont val="Verdana"/>
        <family val="2"/>
      </rPr>
      <t>Actual data as of December 2015, or most recent available data. May not necessarily be year-end values.</t>
    </r>
  </si>
  <si>
    <r>
      <rPr>
        <vertAlign val="superscript"/>
        <sz val="10"/>
        <rFont val="Verdana"/>
        <family val="2"/>
      </rPr>
      <t>b/</t>
    </r>
    <r>
      <rPr>
        <sz val="10"/>
        <rFont val="Verdana"/>
        <family val="2"/>
      </rPr>
      <t xml:space="preserve"> May either be the cumulative or incremental target value at the end of the Plan period.</t>
    </r>
  </si>
  <si>
    <r>
      <rPr>
        <vertAlign val="superscript"/>
        <sz val="10"/>
        <rFont val="Verdana"/>
        <family val="2"/>
      </rPr>
      <t>c/</t>
    </r>
    <r>
      <rPr>
        <sz val="10"/>
        <rFont val="Verdana"/>
        <family val="2"/>
      </rPr>
      <t xml:space="preserve"> Agency accountable for delivering the outputs/achievement of outcomes.</t>
    </r>
  </si>
  <si>
    <r>
      <rPr>
        <vertAlign val="superscript"/>
        <sz val="10"/>
        <rFont val="Verdana"/>
        <family val="2"/>
      </rPr>
      <t>d/</t>
    </r>
    <r>
      <rPr>
        <sz val="10"/>
        <rFont val="Verdana"/>
        <family val="2"/>
      </rPr>
      <t xml:space="preserve"> Lead agency responsible for reporting progress on indicator targets.</t>
    </r>
  </si>
  <si>
    <r>
      <rPr>
        <vertAlign val="superscript"/>
        <sz val="10"/>
        <rFont val="Verdana"/>
        <family val="2"/>
      </rPr>
      <t>e/</t>
    </r>
    <r>
      <rPr>
        <sz val="10"/>
        <rFont val="Verdana"/>
        <family val="2"/>
      </rPr>
      <t xml:space="preserve"> Average ratio for primary level (disaggregated baseline values unavailable)</t>
    </r>
  </si>
  <si>
    <t>CAAP - Civil Aviation Authority of the Philippines</t>
  </si>
  <si>
    <t>CEZA - Cagayan Economic Zone Authority</t>
  </si>
  <si>
    <t>CPA - Cebu Port Authority</t>
  </si>
  <si>
    <t>DPWH - Department of Public Works and Highways</t>
  </si>
  <si>
    <t>NTC - National Telecommunications Commission</t>
  </si>
  <si>
    <t>DENR- EMB - DENR - Environmental Management Bureau</t>
  </si>
  <si>
    <t>DENR-NSWMC - DENR-National Solid Waste Management Commission</t>
  </si>
  <si>
    <r>
      <t xml:space="preserve">Forest Cover increased (Million ha, cumulative) </t>
    </r>
    <r>
      <rPr>
        <vertAlign val="superscript"/>
        <sz val="10"/>
        <rFont val="Verdana"/>
        <family val="2"/>
      </rPr>
      <t>e/</t>
    </r>
  </si>
  <si>
    <r>
      <t>Area of denuded and degraded forestlands/ Protected Areas (PAs) decreased (M ha, cumulative)</t>
    </r>
    <r>
      <rPr>
        <vertAlign val="superscript"/>
        <sz val="10"/>
        <color theme="1"/>
        <rFont val="Verdana"/>
        <family val="2"/>
      </rPr>
      <t xml:space="preserve"> f/</t>
    </r>
  </si>
  <si>
    <r>
      <t xml:space="preserve">Area planted with mangroves increased (ha) </t>
    </r>
    <r>
      <rPr>
        <vertAlign val="superscript"/>
        <sz val="10"/>
        <rFont val="Verdana"/>
        <family val="2"/>
      </rPr>
      <t>g/</t>
    </r>
  </si>
  <si>
    <r>
      <t xml:space="preserve">Area of forestland under effective management increased (M ha, cumulative) </t>
    </r>
    <r>
      <rPr>
        <vertAlign val="superscript"/>
        <sz val="10"/>
        <color theme="1"/>
        <rFont val="Verdana"/>
        <family val="2"/>
      </rPr>
      <t>h/</t>
    </r>
  </si>
  <si>
    <r>
      <t xml:space="preserve">Area of terrestrial protected areas (including inland wetlands and caves) under National Integrated Protected Areas System (NIPAS) effectively managed increased (in ha, cumulative) </t>
    </r>
    <r>
      <rPr>
        <vertAlign val="superscript"/>
        <sz val="10"/>
        <rFont val="Verdana"/>
        <family val="2"/>
      </rPr>
      <t>i/</t>
    </r>
  </si>
  <si>
    <r>
      <t xml:space="preserve">Number of free patents issued increased </t>
    </r>
    <r>
      <rPr>
        <vertAlign val="superscript"/>
        <sz val="10"/>
        <color theme="1"/>
        <rFont val="Verdana"/>
        <family val="2"/>
      </rPr>
      <t>j/</t>
    </r>
  </si>
  <si>
    <r>
      <t xml:space="preserve">Number of issued Certificate of Ancestral Domain Title (CADTs) increased </t>
    </r>
    <r>
      <rPr>
        <vertAlign val="superscript"/>
        <sz val="10"/>
        <color theme="1"/>
        <rFont val="Verdana"/>
        <family val="2"/>
      </rPr>
      <t>k/</t>
    </r>
  </si>
  <si>
    <r>
      <t xml:space="preserve">Number of Major River Basins (RB) with Comprehensive Water Assessment increased </t>
    </r>
    <r>
      <rPr>
        <vertAlign val="superscript"/>
        <sz val="10"/>
        <rFont val="Verdana"/>
        <family val="2"/>
      </rPr>
      <t>l/</t>
    </r>
  </si>
  <si>
    <r>
      <t xml:space="preserve">Quality of coastal and marine habitats under NIPAS marine protected areas (MPAs) and other priority coastal and marine conservation areas improved (cumulative) </t>
    </r>
    <r>
      <rPr>
        <vertAlign val="superscript"/>
        <sz val="10"/>
        <rFont val="Verdana"/>
        <family val="2"/>
      </rPr>
      <t>m/</t>
    </r>
  </si>
  <si>
    <r>
      <t xml:space="preserve">Coverage of protected areas in relation to marine areas (%) </t>
    </r>
    <r>
      <rPr>
        <vertAlign val="superscript"/>
        <sz val="10"/>
        <color theme="1"/>
        <rFont val="Verdana"/>
        <family val="2"/>
      </rPr>
      <t>n/</t>
    </r>
  </si>
  <si>
    <r>
      <t xml:space="preserve">Area of MPAs under NIPAS effectively managed increased (ha) </t>
    </r>
    <r>
      <rPr>
        <vertAlign val="superscript"/>
        <sz val="10"/>
        <rFont val="Verdana"/>
        <family val="2"/>
      </rPr>
      <t>o/</t>
    </r>
  </si>
  <si>
    <r>
      <t xml:space="preserve">Number of Community Fish Landing Centers (CFLC) established (cumulative) </t>
    </r>
    <r>
      <rPr>
        <vertAlign val="superscript"/>
        <sz val="10"/>
        <color theme="1"/>
        <rFont val="Verdana"/>
        <family val="2"/>
      </rPr>
      <t>p/</t>
    </r>
  </si>
  <si>
    <r>
      <t xml:space="preserve">Percentage of new and existing CFLC operationalized </t>
    </r>
    <r>
      <rPr>
        <vertAlign val="superscript"/>
        <sz val="10"/>
        <rFont val="Verdana"/>
        <family val="2"/>
      </rPr>
      <t>q/</t>
    </r>
  </si>
  <si>
    <r>
      <t xml:space="preserve">Percentage of highly urbanized and other major urban centers within ambient air quality guideline value (i.e., Particulate Matter (PM10) and PM2.5) increased (%) </t>
    </r>
    <r>
      <rPr>
        <vertAlign val="superscript"/>
        <sz val="10"/>
        <color theme="1"/>
        <rFont val="Verdana"/>
        <family val="2"/>
      </rPr>
      <t>r/ and s/</t>
    </r>
  </si>
  <si>
    <r>
      <t>Number of eco-labeled products increased</t>
    </r>
    <r>
      <rPr>
        <vertAlign val="superscript"/>
        <sz val="10"/>
        <rFont val="Verdana"/>
        <family val="2"/>
      </rPr>
      <t xml:space="preserve"> t/</t>
    </r>
  </si>
  <si>
    <r>
      <t xml:space="preserve">From reforestation and non-timber/agroforestry enterprises (i.e. NGP, Community-Based Forest Management (CBFM)) (cumulative) </t>
    </r>
    <r>
      <rPr>
        <vertAlign val="superscript"/>
        <sz val="10"/>
        <color theme="1"/>
        <rFont val="Verdana"/>
        <family val="2"/>
      </rPr>
      <t>u/</t>
    </r>
  </si>
  <si>
    <r>
      <t xml:space="preserve">Percentage of LGUs with climate and disaster risk-informed plans increased (%) </t>
    </r>
    <r>
      <rPr>
        <vertAlign val="superscript"/>
        <sz val="10"/>
        <color theme="1"/>
        <rFont val="Verdana"/>
        <family val="2"/>
      </rPr>
      <t>v/</t>
    </r>
  </si>
  <si>
    <r>
      <t xml:space="preserve">Comprehensive Development Plans (CDPs) </t>
    </r>
    <r>
      <rPr>
        <vertAlign val="superscript"/>
        <sz val="10"/>
        <color theme="1"/>
        <rFont val="Verdana"/>
        <family val="2"/>
      </rPr>
      <t>w/</t>
    </r>
  </si>
  <si>
    <r>
      <t xml:space="preserve">Local Disaster Risk Reduction and Management Plans (LDRRMPs) </t>
    </r>
    <r>
      <rPr>
        <vertAlign val="superscript"/>
        <sz val="10"/>
        <color theme="1"/>
        <rFont val="Verdana"/>
        <family val="2"/>
      </rPr>
      <t>x/</t>
    </r>
  </si>
  <si>
    <r>
      <t xml:space="preserve">Number of LGUs with fully-functional Disaster Risk Reduction and Management (DRRM) operations centers increased </t>
    </r>
    <r>
      <rPr>
        <vertAlign val="superscript"/>
        <sz val="10"/>
        <color theme="1"/>
        <rFont val="Verdana"/>
        <family val="2"/>
      </rPr>
      <t>y/</t>
    </r>
  </si>
  <si>
    <r>
      <rPr>
        <vertAlign val="superscript"/>
        <sz val="10"/>
        <rFont val="Verdana"/>
        <family val="2"/>
      </rPr>
      <t xml:space="preserve">a/ </t>
    </r>
    <r>
      <rPr>
        <sz val="10"/>
        <rFont val="Verdana"/>
        <family val="2"/>
      </rPr>
      <t>Actual data as of 2016 or earlier. May not necessarily be year-end values.</t>
    </r>
  </si>
  <si>
    <r>
      <rPr>
        <vertAlign val="superscript"/>
        <sz val="10"/>
        <rFont val="Verdana"/>
        <family val="2"/>
      </rPr>
      <t xml:space="preserve">b/ </t>
    </r>
    <r>
      <rPr>
        <sz val="10"/>
        <rFont val="Verdana"/>
        <family val="2"/>
      </rPr>
      <t>May either be the cumulative or incremental target value at the end of the Plan period.</t>
    </r>
  </si>
  <si>
    <r>
      <rPr>
        <vertAlign val="superscript"/>
        <sz val="10"/>
        <rFont val="Verdana"/>
        <family val="2"/>
      </rPr>
      <t xml:space="preserve">c/ </t>
    </r>
    <r>
      <rPr>
        <sz val="10"/>
        <rFont val="Verdana"/>
        <family val="2"/>
      </rPr>
      <t>Agency accountable for delivering the outputs/outcome</t>
    </r>
  </si>
  <si>
    <r>
      <rPr>
        <vertAlign val="superscript"/>
        <sz val="10"/>
        <rFont val="Verdana"/>
        <family val="2"/>
      </rPr>
      <t xml:space="preserve">e/ </t>
    </r>
    <r>
      <rPr>
        <sz val="10"/>
        <rFont val="Verdana"/>
        <family val="2"/>
      </rPr>
      <t>No numerical targets provided. The value of the indicator is targetted to increase until the end of Plan.</t>
    </r>
  </si>
  <si>
    <r>
      <rPr>
        <vertAlign val="superscript"/>
        <sz val="10"/>
        <rFont val="Verdana"/>
        <family val="2"/>
      </rPr>
      <t xml:space="preserve">f/ </t>
    </r>
    <r>
      <rPr>
        <sz val="10"/>
        <rFont val="Verdana"/>
        <family val="2"/>
      </rPr>
      <t>Annual targets from 2017-2021 were revised to reflect the budget cuts on the Enhanced National Greening Program (ENGP).</t>
    </r>
  </si>
  <si>
    <r>
      <rPr>
        <vertAlign val="superscript"/>
        <sz val="10"/>
        <rFont val="Verdana"/>
        <family val="2"/>
      </rPr>
      <t xml:space="preserve">g/ </t>
    </r>
    <r>
      <rPr>
        <sz val="10"/>
        <rFont val="Verdana"/>
        <family val="2"/>
      </rPr>
      <t>The targets will be accomplished through the implementation of BFAR's Aquasilviculture Program. Annual target areas were based on the result of field validation (i.e., if these areas can be planted with mangroves).</t>
    </r>
  </si>
  <si>
    <r>
      <rPr>
        <vertAlign val="superscript"/>
        <sz val="10"/>
        <rFont val="Verdana"/>
        <family val="2"/>
      </rPr>
      <t xml:space="preserve">h/ </t>
    </r>
    <r>
      <rPr>
        <sz val="10"/>
        <rFont val="Verdana"/>
        <family val="2"/>
      </rPr>
      <t xml:space="preserve">Annual targets for 2018-2022 were revised consistent with decreased targets in area of denuded/degraded forestlands to be rehabilited/reforested as these areas are subjected to management interventions. </t>
    </r>
  </si>
  <si>
    <r>
      <rPr>
        <vertAlign val="superscript"/>
        <sz val="10"/>
        <rFont val="Verdana"/>
        <family val="2"/>
      </rPr>
      <t xml:space="preserve">i/ </t>
    </r>
    <r>
      <rPr>
        <sz val="10"/>
        <rFont val="Verdana"/>
        <family val="2"/>
      </rPr>
      <t>Indicator statement, baseline value, and annual targets were revised given that the separate indicators for priority inland wetlands and caves were abolished and subsumed under this indicator to avoid double counting.</t>
    </r>
  </si>
  <si>
    <r>
      <rPr>
        <vertAlign val="superscript"/>
        <sz val="10"/>
        <rFont val="Verdana"/>
        <family val="2"/>
      </rPr>
      <t xml:space="preserve">j/ </t>
    </r>
    <r>
      <rPr>
        <sz val="10"/>
        <rFont val="Verdana"/>
        <family val="2"/>
      </rPr>
      <t>Baseline and targets were revised to reflect change in scope to include agricultural free patents.</t>
    </r>
  </si>
  <si>
    <r>
      <rPr>
        <vertAlign val="superscript"/>
        <sz val="10"/>
        <rFont val="Verdana"/>
        <family val="2"/>
      </rPr>
      <t xml:space="preserve">k/ </t>
    </r>
    <r>
      <rPr>
        <sz val="10"/>
        <rFont val="Verdana"/>
        <family val="2"/>
      </rPr>
      <t>Annual targets for 2018-2022 were increased given the recent accomplishments on the issuance of CADTs.</t>
    </r>
  </si>
  <si>
    <r>
      <rPr>
        <vertAlign val="superscript"/>
        <sz val="10"/>
        <rFont val="Verdana"/>
        <family val="2"/>
      </rPr>
      <t xml:space="preserve">l/ </t>
    </r>
    <r>
      <rPr>
        <sz val="10"/>
        <rFont val="Verdana"/>
        <family val="2"/>
      </rPr>
      <t xml:space="preserve">Annual targets for 2021-2022 were increased taking into account recent accomplishments. </t>
    </r>
  </si>
  <si>
    <r>
      <rPr>
        <vertAlign val="superscript"/>
        <sz val="10"/>
        <rFont val="Verdana"/>
        <family val="2"/>
      </rPr>
      <t xml:space="preserve">m/ </t>
    </r>
    <r>
      <rPr>
        <sz val="10"/>
        <rFont val="Verdana"/>
        <family val="2"/>
      </rPr>
      <t xml:space="preserve">Baseline and targets were revised to reflect the change in metric used to monitor the status of coral reefs (from live coral cover to hard coral cover) in legislated NIPAS-MPAs and other priority coastal and marine conservation areas
   (i.e., Verde Island Passage and Philippine Rise Marine Resource Reserve) following new DENR-BMB issuances. The scope of monitoring also expanded to cover seagrass beds. </t>
    </r>
  </si>
  <si>
    <r>
      <rPr>
        <vertAlign val="superscript"/>
        <sz val="10"/>
        <rFont val="Verdana"/>
        <family val="2"/>
      </rPr>
      <t xml:space="preserve">n/ </t>
    </r>
    <r>
      <rPr>
        <sz val="10"/>
        <rFont val="Verdana"/>
        <family val="2"/>
      </rPr>
      <t>The value of the indicator includes both National Integrated Protected Areas System (NIPAS) and the Philippine Rise Marine Resource Reserve. The universe/total area of marine waters is 220,644,600 hectares.</t>
    </r>
  </si>
  <si>
    <r>
      <rPr>
        <vertAlign val="superscript"/>
        <sz val="10"/>
        <rFont val="Verdana"/>
        <family val="2"/>
      </rPr>
      <t xml:space="preserve">o/ </t>
    </r>
    <r>
      <rPr>
        <sz val="10"/>
        <rFont val="Verdana"/>
        <family val="2"/>
      </rPr>
      <t>Indicator statement, baseline and targets were revised to focus on the 34 legislated NIPAS-MPAs. The baseline and target values reflect the recalibrated and updated figures from Geographic Information System (GIS) mapping conducted by the DENR-BMB.</t>
    </r>
  </si>
  <si>
    <r>
      <rPr>
        <vertAlign val="superscript"/>
        <sz val="10"/>
        <rFont val="Verdana"/>
        <family val="2"/>
      </rPr>
      <t xml:space="preserve">p/ </t>
    </r>
    <r>
      <rPr>
        <sz val="10"/>
        <rFont val="Verdana"/>
        <family val="2"/>
      </rPr>
      <t>The indicator statement was revised to monitor the cumulative value over the years instead of incremental changes. Annual targets were revised to reflect the adjusted and extended implementation period for the establishment of CFLCs.</t>
    </r>
  </si>
  <si>
    <r>
      <rPr>
        <vertAlign val="superscript"/>
        <sz val="10"/>
        <rFont val="Verdana"/>
        <family val="2"/>
      </rPr>
      <t xml:space="preserve">s/ </t>
    </r>
    <r>
      <rPr>
        <sz val="10"/>
        <rFont val="Verdana"/>
        <family val="2"/>
      </rPr>
      <t>The baseline value was revised from 47 to 55 percent to reflect verified air quality data. The total number of highly urbanized and other major urban centers is 38.</t>
    </r>
  </si>
  <si>
    <r>
      <rPr>
        <vertAlign val="superscript"/>
        <sz val="10"/>
        <rFont val="Verdana"/>
        <family val="2"/>
      </rPr>
      <t xml:space="preserve">r/ </t>
    </r>
    <r>
      <rPr>
        <sz val="10"/>
        <rFont val="Verdana"/>
        <family val="2"/>
      </rPr>
      <t>No numerical targets provided. The value of the indicator is targetted to increase until the End-of-Plan.</t>
    </r>
  </si>
  <si>
    <r>
      <rPr>
        <vertAlign val="superscript"/>
        <sz val="10"/>
        <rFont val="Verdana"/>
        <family val="2"/>
      </rPr>
      <t xml:space="preserve">q/ </t>
    </r>
    <r>
      <rPr>
        <sz val="10"/>
        <rFont val="Verdana"/>
        <family val="2"/>
      </rPr>
      <t xml:space="preserve">Vis-à-vis the actual number of CFLCs established in the previous year. Annual targets are updated to ensure consistency with the cumulative targets for establishing CFLCs. </t>
    </r>
  </si>
  <si>
    <r>
      <rPr>
        <vertAlign val="superscript"/>
        <sz val="10"/>
        <rFont val="Verdana"/>
        <family val="2"/>
      </rPr>
      <t xml:space="preserve">t/ </t>
    </r>
    <r>
      <rPr>
        <sz val="10"/>
        <rFont val="Verdana"/>
        <family val="2"/>
      </rPr>
      <t>The baseline and 2017 accomplishments were corrected given some inconsistencies in the methodology of counting the total number of eco-labeled products. The annual targets were revised to specify that the plan is to "increase" the number of eco-labeled products.</t>
    </r>
  </si>
  <si>
    <r>
      <rPr>
        <vertAlign val="superscript"/>
        <sz val="10"/>
        <rFont val="Verdana"/>
        <family val="2"/>
      </rPr>
      <t xml:space="preserve">u/ </t>
    </r>
    <r>
      <rPr>
        <sz val="10"/>
        <rFont val="Verdana"/>
        <family val="2"/>
      </rPr>
      <t>The baseline was changed from 3.29 million to 114,584 due to database cleaning.</t>
    </r>
  </si>
  <si>
    <r>
      <rPr>
        <vertAlign val="superscript"/>
        <sz val="10"/>
        <rFont val="Verdana"/>
        <family val="2"/>
      </rPr>
      <t xml:space="preserve">v/ </t>
    </r>
    <r>
      <rPr>
        <sz val="10"/>
        <rFont val="Verdana"/>
        <family val="2"/>
      </rPr>
      <t>No numerical targets provided. The rate of increase of the value of the indicator is targetted to increase until the End-of-Plan. Plans reviewed by responsible agencies.</t>
    </r>
  </si>
  <si>
    <r>
      <rPr>
        <vertAlign val="superscript"/>
        <sz val="10"/>
        <rFont val="Verdana"/>
        <family val="2"/>
      </rPr>
      <t xml:space="preserve">w/ </t>
    </r>
    <r>
      <rPr>
        <sz val="10"/>
        <rFont val="Verdana"/>
        <family val="2"/>
      </rPr>
      <t>Based on the revisited baseline provided by DILG due to lack of tools to mainstream CC/DRR  and review CC/DRR-enhanced CDP from 2017-2019. Reporting of CC/DRRM-enhanced CDPs began in 2020.</t>
    </r>
  </si>
  <si>
    <r>
      <rPr>
        <vertAlign val="superscript"/>
        <sz val="10"/>
        <rFont val="Verdana"/>
        <family val="2"/>
      </rPr>
      <t xml:space="preserve">x/ </t>
    </r>
    <r>
      <rPr>
        <sz val="10"/>
        <rFont val="Verdana"/>
        <family val="2"/>
      </rPr>
      <t>Based on the revisited baseline provided by OCD brought about by change in methodology. From "Increasing", 2020 to 2022 targets were revised to 100 percent. Reporting of reviewed LDRRMPs began in 2018.</t>
    </r>
  </si>
  <si>
    <r>
      <rPr>
        <vertAlign val="superscript"/>
        <sz val="10"/>
        <rFont val="Verdana"/>
        <family val="2"/>
      </rPr>
      <t xml:space="preserve">y/ </t>
    </r>
    <r>
      <rPr>
        <sz val="10"/>
        <rFont val="Verdana"/>
        <family val="2"/>
      </rPr>
      <t>No numerical targets provided. The value of the indicator is targetted to increase until the end of Plan.</t>
    </r>
  </si>
  <si>
    <t>DENR–LMB - DENR-Land Management Bureau</t>
  </si>
  <si>
    <t>DENR-BMB - DENR-Biodiversity Management Bureau</t>
  </si>
  <si>
    <t>DENR-EMB - DENR-Environment Management Bureau</t>
  </si>
  <si>
    <t>DENR-MGB - DENR-Mines and Geosciences Bureau</t>
  </si>
  <si>
    <t>LTFRB - Land Transportation Franchising and Regulatory Board</t>
  </si>
  <si>
    <t>MMDA - Metropolitan Manila Development Authority</t>
  </si>
  <si>
    <t>NAMRIA - National Mapping and Resource Information Authority</t>
  </si>
  <si>
    <t>OCD-NDRRMC - Office of the Civil Defense-National Disaster Risk Reduction and Management Council</t>
  </si>
  <si>
    <t>PCEPSDI - Philippine Center for Environmental Protection and Sustainable Development, Inc.</t>
  </si>
  <si>
    <r>
      <t xml:space="preserve">Percent of documented OFs to Total OFs increased </t>
    </r>
    <r>
      <rPr>
        <vertAlign val="superscript"/>
        <sz val="10"/>
        <rFont val="Verdana"/>
        <family val="2"/>
      </rPr>
      <t>e/</t>
    </r>
  </si>
  <si>
    <t>Number of Overseas Filipino Worker (OFW) members of Pag-IBIG Fund (cumulative)</t>
  </si>
  <si>
    <r>
      <t xml:space="preserve">International remittance costs as a proportion of the amount remitted </t>
    </r>
    <r>
      <rPr>
        <vertAlign val="superscript"/>
        <sz val="10"/>
        <rFont val="Verdana"/>
        <family val="2"/>
      </rPr>
      <t>g/</t>
    </r>
  </si>
  <si>
    <r>
      <t xml:space="preserve">Percent of returnees successfully engaged in an income-generating activity </t>
    </r>
    <r>
      <rPr>
        <vertAlign val="superscript"/>
        <sz val="10"/>
        <rFont val="Verdana"/>
        <family val="2"/>
      </rPr>
      <t>h/</t>
    </r>
  </si>
  <si>
    <r>
      <rPr>
        <vertAlign val="superscript"/>
        <sz val="10"/>
        <rFont val="Verdana"/>
        <family val="2"/>
      </rPr>
      <t xml:space="preserve">e/ </t>
    </r>
    <r>
      <rPr>
        <sz val="10"/>
        <rFont val="Verdana"/>
        <family val="2"/>
      </rPr>
      <t>Total OFs refer to the sum of documented, undocumented, and permanent; Documented - OFs with proper documentation as required by the host country; Undocumented - those with no documentation or with incomplete documents, e.g., those with expired or inappropriate visas; Permanent – OFs with permanent residence status, including their descendants; also includes those with dual citizenship</t>
    </r>
  </si>
  <si>
    <r>
      <rPr>
        <vertAlign val="superscript"/>
        <sz val="10"/>
        <rFont val="Verdana"/>
        <family val="2"/>
      </rPr>
      <t xml:space="preserve">g/ </t>
    </r>
    <r>
      <rPr>
        <sz val="10"/>
        <rFont val="Verdana"/>
        <family val="2"/>
      </rPr>
      <t xml:space="preserve">The indicator uses the cost of sending USD 200 from the US to the Philippines as a proxy for the average cost of remittance. </t>
    </r>
  </si>
  <si>
    <r>
      <rPr>
        <vertAlign val="superscript"/>
        <sz val="10"/>
        <rFont val="Verdana"/>
        <family val="2"/>
      </rPr>
      <t xml:space="preserve">h/ </t>
    </r>
    <r>
      <rPr>
        <sz val="10"/>
        <rFont val="Verdana"/>
        <family val="2"/>
      </rPr>
      <t xml:space="preserve">Figures are computed as follows: number of returning OFs provided assistance by NRCO who become successfully engaged in income-generating activities (IGAs) divided by the number of NRCO target beneficiaries. The NRCO describes IGAs as the intial stage of the entrepreneurship process, followed by self-employment as the second stage, and entrepreneurship as the final stage. IGAs determine how many OFW returnees became successful at generating profit or income for themselves and their family while progressing into entrepreneurship or formal employment. </t>
    </r>
  </si>
  <si>
    <r>
      <rPr>
        <vertAlign val="superscript"/>
        <sz val="10"/>
        <rFont val="Verdana"/>
        <family val="2"/>
      </rPr>
      <t>f/</t>
    </r>
    <r>
      <rPr>
        <sz val="10"/>
        <rFont val="Verdana"/>
        <family val="2"/>
      </rPr>
      <t xml:space="preserve"> Increasing from previous year</t>
    </r>
  </si>
  <si>
    <t>COMELEC - Commission on Elections</t>
  </si>
  <si>
    <t>DFA - Department of Foreign Affairs</t>
  </si>
  <si>
    <t>IACAT - Inter-Agency Council Against Trafficking</t>
  </si>
  <si>
    <t>OWWA-NRCO - OWWA-National Reintegration Center For OFWs</t>
  </si>
  <si>
    <t>Pag-IBIG - Home Development Mutual Fund</t>
  </si>
  <si>
    <r>
      <t xml:space="preserve">Number of innovation hubs increased (e.g. TBIs, innovation centers, niche centers, etc.) (cumulative) </t>
    </r>
    <r>
      <rPr>
        <vertAlign val="superscript"/>
        <sz val="10"/>
        <rFont val="Verdana"/>
        <family val="2"/>
      </rPr>
      <t>h/</t>
    </r>
  </si>
  <si>
    <t>Plan
Target</t>
  </si>
  <si>
    <t>DHSUD - Department of Human Settlements and Urban Development</t>
  </si>
  <si>
    <t>NHMFC - National Home Mortgage Finance Corporation</t>
  </si>
  <si>
    <t>NEDA SDC-HDPRC - NEDA-Social Development Committee – Human Development and Poverty Reduction Cluster</t>
  </si>
  <si>
    <t>Percentage of discouraged workers decreased (%)</t>
  </si>
  <si>
    <t>*</t>
  </si>
  <si>
    <r>
      <t xml:space="preserve">* </t>
    </r>
    <r>
      <rPr>
        <sz val="10"/>
        <rFont val="Verdana"/>
        <family val="2"/>
      </rPr>
      <t>Interim estimate</t>
    </r>
  </si>
  <si>
    <r>
      <rPr>
        <vertAlign val="superscript"/>
        <sz val="10"/>
        <rFont val="Verdana"/>
        <family val="2"/>
      </rPr>
      <t>*</t>
    </r>
    <r>
      <rPr>
        <sz val="10"/>
        <rFont val="Verdana"/>
        <family val="2"/>
      </rPr>
      <t>Interim estimate</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</si>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</sst>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0.0"/>
    <numFmt numFmtId="167" formatCode="0.000"/>
    <numFmt numFmtId="168" formatCode="General_)"/>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9"/>
      <color indexed="81"/>
      <name val="Tahoma"/>
      <family val="2"/>
    </font>
    <font>
      <sz val="9"/>
      <color indexed="81"/>
      <name val="Tahoma"/>
      <family val="2"/>
    </font>
    <font>
      <sz val="11"/>
      <color indexed="8"/>
      <name val="Calibri"/>
      <family val="2"/>
    </font>
    <font>
      <b/>
      <sz val="12"/>
      <color indexed="8"/>
      <name val="Verdana"/>
      <family val="2"/>
    </font>
    <font>
      <b/>
      <sz val="12"/>
      <color theme="1"/>
      <name val="Verdana"/>
      <family val="2"/>
    </font>
    <font>
      <sz val="12"/>
      <color theme="1"/>
      <name val="Symbol"/>
      <family val="1"/>
      <charset val="2"/>
    </font>
    <font>
      <sz val="11"/>
      <name val="Calibri"/>
      <family val="2"/>
      <scheme val="minor"/>
    </font>
    <font>
      <b/>
      <sz val="11"/>
      <name val="Calibri"/>
      <family val="2"/>
      <scheme val="minor"/>
    </font>
    <font>
      <sz val="10"/>
      <name val="Helv"/>
    </font>
    <font>
      <sz val="10"/>
      <name val="MS Sans Serif"/>
      <family val="2"/>
    </font>
    <font>
      <sz val="11"/>
      <color theme="1"/>
      <name val="Verdana"/>
      <family val="2"/>
    </font>
    <font>
      <sz val="11"/>
      <color rgb="FF000000"/>
      <name val="Calibri"/>
      <family val="2"/>
      <charset val="204"/>
    </font>
    <font>
      <vertAlign val="superscript"/>
      <sz val="10"/>
      <color theme="1"/>
      <name val="Verdana"/>
      <family val="2"/>
    </font>
    <font>
      <b/>
      <sz val="10"/>
      <color theme="1"/>
      <name val="Verdana"/>
      <family val="2"/>
    </font>
    <font>
      <sz val="10"/>
      <color theme="1"/>
      <name val="Verdana"/>
      <family val="2"/>
    </font>
    <font>
      <sz val="10"/>
      <name val="Verdana"/>
      <family val="2"/>
    </font>
    <font>
      <b/>
      <sz val="10"/>
      <name val="Verdana"/>
      <family val="2"/>
    </font>
    <font>
      <sz val="10"/>
      <color rgb="FFFF0000"/>
      <name val="Verdana"/>
      <family val="2"/>
    </font>
    <font>
      <i/>
      <sz val="10"/>
      <color theme="1"/>
      <name val="Verdana"/>
      <family val="2"/>
    </font>
    <font>
      <sz val="9"/>
      <color theme="1"/>
      <name val="Verdana"/>
      <family val="2"/>
    </font>
    <font>
      <sz val="11"/>
      <name val="Verdana"/>
      <family val="2"/>
    </font>
    <font>
      <i/>
      <vertAlign val="superscript"/>
      <sz val="10"/>
      <color theme="1"/>
      <name val="Verdana"/>
      <family val="2"/>
    </font>
    <font>
      <vertAlign val="superscript"/>
      <sz val="10"/>
      <color rgb="FFFF0000"/>
      <name val="Verdana"/>
      <family val="2"/>
    </font>
    <font>
      <b/>
      <vertAlign val="superscript"/>
      <sz val="10"/>
      <color theme="1"/>
      <name val="Verdana"/>
      <family val="2"/>
    </font>
    <font>
      <sz val="12"/>
      <color theme="1"/>
      <name val="Verdana"/>
      <family val="2"/>
    </font>
    <font>
      <b/>
      <vertAlign val="superscript"/>
      <sz val="10"/>
      <name val="Verdana"/>
      <family val="2"/>
    </font>
    <font>
      <vertAlign val="superscript"/>
      <sz val="10"/>
      <name val="Verdana"/>
      <family val="2"/>
    </font>
    <font>
      <i/>
      <sz val="10"/>
      <name val="Verdana"/>
      <family val="2"/>
    </font>
    <font>
      <b/>
      <sz val="13"/>
      <color rgb="FF000000"/>
      <name val="Verdana"/>
      <family val="2"/>
    </font>
    <font>
      <i/>
      <vertAlign val="superscript"/>
      <sz val="10"/>
      <name val="Verdana"/>
      <family val="2"/>
    </font>
    <font>
      <sz val="9"/>
      <name val="Verdana"/>
      <family val="2"/>
    </font>
    <font>
      <sz val="13"/>
      <color rgb="FF000000"/>
      <name val="Verdana"/>
      <family val="2"/>
    </font>
    <font>
      <b/>
      <sz val="10"/>
      <color theme="0"/>
      <name val="Verdana"/>
      <family val="2"/>
    </font>
    <font>
      <b/>
      <i/>
      <sz val="10"/>
      <color theme="1"/>
      <name val="Verdana"/>
      <family val="2"/>
    </font>
    <font>
      <sz val="8"/>
      <name val="Calibri"/>
      <family val="2"/>
      <scheme val="minor"/>
    </font>
    <font>
      <sz val="11"/>
      <color rgb="FF000000"/>
      <name val="Calibri"/>
      <family val="2"/>
    </font>
    <font>
      <sz val="11"/>
      <color theme="1"/>
      <name val="Arial"/>
      <family val="2"/>
    </font>
  </fonts>
  <fills count="13">
    <fill>
      <patternFill patternType="none"/>
    </fill>
    <fill>
      <patternFill patternType="gray125"/>
    </fill>
    <fill>
      <patternFill patternType="solid">
        <fgColor rgb="FFFF993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rgb="FFFFC000"/>
        <bgColor indexed="64"/>
      </patternFill>
    </fill>
    <fill>
      <patternFill patternType="solid">
        <fgColor rgb="FFFF6161"/>
        <bgColor indexed="64"/>
      </patternFill>
    </fill>
    <fill>
      <patternFill patternType="solid">
        <fgColor rgb="FF92D050"/>
        <bgColor indexed="64"/>
      </patternFill>
    </fill>
    <fill>
      <patternFill patternType="solid">
        <fgColor theme="4" tint="-0.249977111117893"/>
        <bgColor indexed="64"/>
      </patternFill>
    </fill>
    <fill>
      <patternFill patternType="solid">
        <fgColor theme="5"/>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diagonal/>
    </border>
    <border>
      <left style="thin">
        <color rgb="FFB7B7B7"/>
      </left>
      <right style="thin">
        <color rgb="FFB7B7B7"/>
      </right>
      <top style="thin">
        <color rgb="FFB7B7B7"/>
      </top>
      <bottom style="thin">
        <color rgb="FFB7B7B7"/>
      </bottom>
      <diagonal/>
    </border>
  </borders>
  <cellStyleXfs count="31">
    <xf numFmtId="0" fontId="0" fillId="0" borderId="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1" fillId="0" borderId="0" applyFont="0" applyFill="0" applyBorder="0" applyAlignment="0" applyProtection="0"/>
    <xf numFmtId="168" fontId="13" fillId="0" borderId="0"/>
    <xf numFmtId="40" fontId="14"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0" fontId="14"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4" fillId="0" borderId="0"/>
    <xf numFmtId="0" fontId="4" fillId="0" borderId="0"/>
    <xf numFmtId="0" fontId="4" fillId="0" borderId="0"/>
    <xf numFmtId="0" fontId="16" fillId="0" borderId="0"/>
    <xf numFmtId="9" fontId="16"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Protection="0"/>
    <xf numFmtId="0" fontId="1" fillId="0" borderId="0"/>
    <xf numFmtId="164" fontId="1"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6" fillId="0" borderId="0"/>
    <xf numFmtId="164" fontId="7" fillId="0" borderId="0" applyFont="0" applyFill="0" applyBorder="0" applyAlignment="0" applyProtection="0"/>
    <xf numFmtId="0" fontId="40" fillId="0" borderId="0"/>
  </cellStyleXfs>
  <cellXfs count="705">
    <xf numFmtId="0" fontId="0" fillId="0" borderId="0" xfId="0"/>
    <xf numFmtId="0" fontId="8" fillId="0" borderId="20" xfId="0" applyFont="1" applyBorder="1" applyAlignment="1">
      <alignment horizontal="center" wrapText="1"/>
    </xf>
    <xf numFmtId="0" fontId="9" fillId="0" borderId="0" xfId="0" applyFont="1"/>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wrapText="1"/>
    </xf>
    <xf numFmtId="0" fontId="0" fillId="0" borderId="1" xfId="0" applyBorder="1"/>
    <xf numFmtId="0" fontId="10" fillId="0" borderId="1" xfId="0" applyFont="1" applyBorder="1" applyAlignment="1">
      <alignment horizontal="center"/>
    </xf>
    <xf numFmtId="0" fontId="2" fillId="0" borderId="1" xfId="0" applyFont="1" applyBorder="1"/>
    <xf numFmtId="0" fontId="0" fillId="0" borderId="1" xfId="0" applyBorder="1" applyAlignment="1">
      <alignment wrapText="1"/>
    </xf>
    <xf numFmtId="0" fontId="2" fillId="0" borderId="1" xfId="0" applyFont="1" applyBorder="1" applyAlignment="1">
      <alignment horizontal="left" indent="4"/>
    </xf>
    <xf numFmtId="0" fontId="2" fillId="0" borderId="1" xfId="0" applyFont="1" applyBorder="1" applyAlignment="1">
      <alignment wrapText="1"/>
    </xf>
    <xf numFmtId="0" fontId="0" fillId="0" borderId="1" xfId="0" applyBorder="1" applyAlignment="1">
      <alignment vertical="top" wrapText="1"/>
    </xf>
    <xf numFmtId="0" fontId="10"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vertical="top" wrapText="1" indent="4"/>
    </xf>
    <xf numFmtId="0" fontId="2" fillId="0" borderId="1" xfId="0" applyFont="1" applyBorder="1" applyAlignment="1">
      <alignment vertical="top"/>
    </xf>
    <xf numFmtId="0" fontId="1" fillId="0" borderId="1" xfId="0" applyFont="1" applyBorder="1"/>
    <xf numFmtId="0" fontId="1" fillId="0" borderId="0" xfId="0" applyFont="1"/>
    <xf numFmtId="0" fontId="11" fillId="0" borderId="1" xfId="1" applyFont="1" applyBorder="1" applyAlignment="1">
      <alignment vertical="top" wrapText="1"/>
    </xf>
    <xf numFmtId="0" fontId="11" fillId="0" borderId="1" xfId="1" applyFont="1" applyBorder="1"/>
    <xf numFmtId="0" fontId="11" fillId="0" borderId="1" xfId="1" applyFont="1" applyBorder="1" applyAlignment="1">
      <alignment horizontal="left" indent="2"/>
    </xf>
    <xf numFmtId="0" fontId="11" fillId="0" borderId="1" xfId="1" applyFont="1" applyBorder="1" applyAlignment="1">
      <alignment horizontal="left" vertical="center" indent="2"/>
    </xf>
    <xf numFmtId="0" fontId="11" fillId="0" borderId="1" xfId="1" applyFont="1" applyBorder="1" applyAlignment="1">
      <alignment vertical="center" wrapText="1"/>
    </xf>
    <xf numFmtId="0" fontId="11" fillId="0" borderId="1" xfId="1" applyFont="1" applyBorder="1" applyAlignment="1">
      <alignment horizontal="left" vertical="center"/>
    </xf>
    <xf numFmtId="0" fontId="2" fillId="0" borderId="1" xfId="1" applyFont="1" applyBorder="1" applyAlignment="1">
      <alignment horizontal="left" vertical="center"/>
    </xf>
    <xf numFmtId="0" fontId="12" fillId="0" borderId="1" xfId="1" applyFont="1" applyBorder="1" applyAlignment="1">
      <alignment horizontal="center" vertical="center"/>
    </xf>
    <xf numFmtId="0" fontId="3" fillId="0" borderId="1" xfId="0" applyFont="1" applyBorder="1" applyAlignment="1">
      <alignment horizontal="center"/>
    </xf>
    <xf numFmtId="0" fontId="3" fillId="0" borderId="0" xfId="0" applyFont="1"/>
    <xf numFmtId="0" fontId="15" fillId="0" borderId="0" xfId="0" applyFont="1"/>
    <xf numFmtId="0" fontId="17" fillId="0" borderId="2" xfId="9" applyNumberFormat="1" applyFont="1" applyBorder="1" applyAlignment="1">
      <alignment horizontal="center" vertical="top" wrapText="1"/>
    </xf>
    <xf numFmtId="0" fontId="18" fillId="0" borderId="0" xfId="0" applyFont="1" applyAlignment="1">
      <alignment horizontal="left" vertical="center"/>
    </xf>
    <xf numFmtId="0" fontId="19" fillId="0" borderId="0" xfId="0" applyFont="1" applyAlignment="1">
      <alignment horizontal="left" wrapText="1"/>
    </xf>
    <xf numFmtId="0" fontId="19" fillId="0" borderId="0" xfId="0" applyFont="1"/>
    <xf numFmtId="0" fontId="20" fillId="0" borderId="0" xfId="0" applyFont="1" applyAlignment="1">
      <alignment horizontal="left" wrapText="1"/>
    </xf>
    <xf numFmtId="0" fontId="20" fillId="0" borderId="0" xfId="0" applyFont="1"/>
    <xf numFmtId="0" fontId="20" fillId="0" borderId="0" xfId="0" applyFont="1" applyAlignment="1">
      <alignment vertical="top"/>
    </xf>
    <xf numFmtId="0" fontId="19" fillId="0" borderId="15" xfId="0" applyFont="1" applyBorder="1" applyAlignment="1">
      <alignment vertical="top"/>
    </xf>
    <xf numFmtId="0" fontId="19" fillId="0" borderId="2" xfId="0" applyFont="1" applyBorder="1" applyAlignment="1">
      <alignment vertical="top" wrapText="1"/>
    </xf>
    <xf numFmtId="0" fontId="19" fillId="0" borderId="3" xfId="0" applyFont="1" applyBorder="1" applyAlignment="1">
      <alignment vertical="top" wrapText="1"/>
    </xf>
    <xf numFmtId="0" fontId="20" fillId="0" borderId="0" xfId="0" applyFont="1" applyAlignment="1">
      <alignment vertical="top" wrapText="1"/>
    </xf>
    <xf numFmtId="2" fontId="19" fillId="0" borderId="8" xfId="9" applyNumberFormat="1" applyFont="1" applyBorder="1" applyAlignment="1">
      <alignment horizontal="left" vertical="top" wrapText="1"/>
    </xf>
    <xf numFmtId="0" fontId="18" fillId="0" borderId="9" xfId="9" applyNumberFormat="1" applyFont="1" applyBorder="1" applyAlignment="1">
      <alignment horizontal="center" vertical="top" wrapText="1"/>
    </xf>
    <xf numFmtId="0" fontId="19" fillId="0" borderId="9" xfId="9" applyNumberFormat="1" applyFont="1" applyBorder="1" applyAlignment="1">
      <alignment horizontal="center" vertical="top"/>
    </xf>
    <xf numFmtId="0" fontId="18" fillId="0" borderId="9" xfId="9" applyNumberFormat="1" applyFont="1" applyBorder="1" applyAlignment="1">
      <alignment horizontal="center" vertical="top"/>
    </xf>
    <xf numFmtId="3" fontId="19" fillId="0" borderId="9" xfId="9" applyNumberFormat="1" applyFont="1" applyBorder="1" applyAlignment="1">
      <alignment horizontal="center" vertical="top"/>
    </xf>
    <xf numFmtId="166" fontId="19" fillId="0" borderId="7" xfId="9" applyNumberFormat="1" applyFont="1" applyBorder="1" applyAlignment="1">
      <alignment horizontal="center" vertical="top"/>
    </xf>
    <xf numFmtId="2" fontId="19" fillId="0" borderId="15" xfId="9" applyNumberFormat="1" applyFont="1" applyBorder="1" applyAlignment="1">
      <alignment horizontal="left" vertical="top" wrapText="1"/>
    </xf>
    <xf numFmtId="0" fontId="23" fillId="0" borderId="2" xfId="9" applyNumberFormat="1" applyFont="1" applyBorder="1" applyAlignment="1">
      <alignment horizontal="center" vertical="top"/>
    </xf>
    <xf numFmtId="0" fontId="18" fillId="0" borderId="2" xfId="9" applyNumberFormat="1" applyFont="1" applyBorder="1" applyAlignment="1">
      <alignment horizontal="center" vertical="top"/>
    </xf>
    <xf numFmtId="0" fontId="19" fillId="0" borderId="2" xfId="9" applyNumberFormat="1" applyFont="1" applyBorder="1" applyAlignment="1">
      <alignment horizontal="center" vertical="top"/>
    </xf>
    <xf numFmtId="3" fontId="19" fillId="0" borderId="2" xfId="9" applyNumberFormat="1" applyFont="1" applyBorder="1" applyAlignment="1">
      <alignment horizontal="center" vertical="top"/>
    </xf>
    <xf numFmtId="166" fontId="19" fillId="0" borderId="3" xfId="9" applyNumberFormat="1" applyFont="1" applyBorder="1" applyAlignment="1">
      <alignment horizontal="center" vertical="top"/>
    </xf>
    <xf numFmtId="0" fontId="18" fillId="0" borderId="2" xfId="0" applyFont="1" applyBorder="1" applyAlignment="1">
      <alignment horizontal="left" vertical="center"/>
    </xf>
    <xf numFmtId="0" fontId="18" fillId="0" borderId="9" xfId="0" applyFont="1" applyBorder="1" applyAlignment="1">
      <alignment horizontal="left" vertical="center"/>
    </xf>
    <xf numFmtId="0" fontId="18" fillId="0" borderId="3" xfId="0" applyFont="1" applyBorder="1" applyAlignment="1">
      <alignment horizontal="left" vertical="center"/>
    </xf>
    <xf numFmtId="0" fontId="19" fillId="0" borderId="15" xfId="9" applyNumberFormat="1" applyFont="1" applyBorder="1" applyAlignment="1">
      <alignment horizontal="left" vertical="top" wrapText="1"/>
    </xf>
    <xf numFmtId="3" fontId="18" fillId="0" borderId="2" xfId="9" applyNumberFormat="1" applyFont="1" applyBorder="1" applyAlignment="1">
      <alignment horizontal="center" vertical="top" wrapText="1"/>
    </xf>
    <xf numFmtId="0" fontId="19" fillId="0" borderId="2" xfId="9" applyNumberFormat="1" applyFont="1" applyBorder="1" applyAlignment="1">
      <alignment horizontal="center" vertical="top" wrapText="1"/>
    </xf>
    <xf numFmtId="0" fontId="18" fillId="0" borderId="2" xfId="9" applyNumberFormat="1" applyFont="1" applyBorder="1" applyAlignment="1">
      <alignment horizontal="center" vertical="top" wrapText="1"/>
    </xf>
    <xf numFmtId="0" fontId="19" fillId="0" borderId="3" xfId="9" applyNumberFormat="1" applyFont="1" applyBorder="1" applyAlignment="1">
      <alignment horizontal="center" vertical="top"/>
    </xf>
    <xf numFmtId="0" fontId="20" fillId="0" borderId="8" xfId="9" applyNumberFormat="1" applyFont="1" applyBorder="1" applyAlignment="1">
      <alignment horizontal="left" vertical="top" wrapText="1"/>
    </xf>
    <xf numFmtId="0" fontId="19" fillId="0" borderId="9" xfId="9" applyNumberFormat="1" applyFont="1" applyBorder="1" applyAlignment="1">
      <alignment horizontal="center" vertical="top" wrapText="1"/>
    </xf>
    <xf numFmtId="0" fontId="19" fillId="0" borderId="7" xfId="9" applyNumberFormat="1" applyFont="1" applyBorder="1" applyAlignment="1">
      <alignment horizontal="center" vertical="top"/>
    </xf>
    <xf numFmtId="0" fontId="20" fillId="0" borderId="15" xfId="9" applyNumberFormat="1" applyFont="1" applyBorder="1" applyAlignment="1">
      <alignment horizontal="left" vertical="top" wrapText="1"/>
    </xf>
    <xf numFmtId="0" fontId="20" fillId="0" borderId="2" xfId="9" applyNumberFormat="1" applyFont="1" applyBorder="1" applyAlignment="1">
      <alignment horizontal="center" vertical="top" wrapText="1"/>
    </xf>
    <xf numFmtId="0" fontId="21" fillId="0" borderId="2" xfId="9" applyNumberFormat="1" applyFont="1" applyBorder="1" applyAlignment="1">
      <alignment horizontal="center" vertical="top" wrapText="1"/>
    </xf>
    <xf numFmtId="0" fontId="19" fillId="0" borderId="15" xfId="0" applyFont="1" applyBorder="1" applyAlignment="1">
      <alignment horizontal="left" vertical="center"/>
    </xf>
    <xf numFmtId="3" fontId="19" fillId="0" borderId="2" xfId="9" applyNumberFormat="1" applyFont="1" applyBorder="1" applyAlignment="1">
      <alignment horizontal="center" vertical="top" wrapText="1"/>
    </xf>
    <xf numFmtId="166" fontId="19" fillId="0" borderId="3" xfId="9" applyNumberFormat="1" applyFont="1" applyBorder="1" applyAlignment="1">
      <alignment horizontal="center" vertical="top" wrapText="1"/>
    </xf>
    <xf numFmtId="0" fontId="19" fillId="0" borderId="0" xfId="0" applyFont="1" applyAlignment="1">
      <alignment horizontal="left" vertical="top" wrapText="1" indent="1"/>
    </xf>
    <xf numFmtId="0" fontId="19" fillId="0" borderId="0" xfId="9" applyNumberFormat="1" applyFont="1" applyAlignment="1">
      <alignment horizontal="left" vertical="top" wrapText="1"/>
    </xf>
    <xf numFmtId="0" fontId="19" fillId="0" borderId="0" xfId="9" applyNumberFormat="1" applyFont="1" applyAlignment="1">
      <alignment horizontal="center" vertical="top" wrapText="1"/>
    </xf>
    <xf numFmtId="0" fontId="20" fillId="0" borderId="0" xfId="0" applyFont="1" applyAlignment="1">
      <alignment vertical="center" wrapText="1"/>
    </xf>
    <xf numFmtId="0" fontId="20" fillId="0" borderId="0" xfId="0" applyFont="1" applyAlignment="1">
      <alignment horizontal="left" vertical="center" wrapText="1"/>
    </xf>
    <xf numFmtId="0" fontId="19" fillId="0" borderId="0" xfId="0" applyFont="1" applyAlignment="1">
      <alignment horizontal="center"/>
    </xf>
    <xf numFmtId="0" fontId="20" fillId="0" borderId="0" xfId="0" applyFont="1" applyAlignment="1">
      <alignment horizontal="center"/>
    </xf>
    <xf numFmtId="0" fontId="24" fillId="0" borderId="0" xfId="0" applyFont="1" applyAlignment="1">
      <alignment horizontal="left" vertical="center"/>
    </xf>
    <xf numFmtId="0" fontId="15" fillId="0" borderId="0" xfId="0" applyFont="1" applyAlignment="1">
      <alignment horizontal="left" wrapText="1"/>
    </xf>
    <xf numFmtId="0" fontId="25" fillId="0" borderId="0" xfId="0" applyFont="1" applyAlignment="1">
      <alignment horizontal="left" wrapText="1"/>
    </xf>
    <xf numFmtId="0" fontId="25" fillId="0" borderId="0" xfId="0" applyFont="1"/>
    <xf numFmtId="0" fontId="25" fillId="0" borderId="0" xfId="0" applyFont="1" applyAlignment="1">
      <alignment horizontal="center"/>
    </xf>
    <xf numFmtId="0" fontId="15" fillId="0" borderId="0" xfId="0" applyFont="1" applyAlignment="1">
      <alignment horizontal="left" vertical="center"/>
    </xf>
    <xf numFmtId="0" fontId="25" fillId="0" borderId="0" xfId="0" applyFont="1" applyAlignment="1">
      <alignment vertical="top"/>
    </xf>
    <xf numFmtId="0" fontId="18" fillId="0" borderId="9" xfId="0" applyFont="1" applyBorder="1" applyAlignment="1">
      <alignment horizontal="left" vertical="top"/>
    </xf>
    <xf numFmtId="0" fontId="18" fillId="0" borderId="7" xfId="0" applyFont="1" applyBorder="1" applyAlignment="1">
      <alignment horizontal="left" vertical="top"/>
    </xf>
    <xf numFmtId="0" fontId="18" fillId="0" borderId="2" xfId="9" quotePrefix="1" applyNumberFormat="1" applyFont="1" applyBorder="1" applyAlignment="1">
      <alignment horizontal="center" vertical="top" wrapText="1"/>
    </xf>
    <xf numFmtId="0" fontId="23" fillId="0" borderId="9" xfId="9" applyNumberFormat="1" applyFont="1" applyBorder="1" applyAlignment="1">
      <alignment horizontal="center" vertical="top"/>
    </xf>
    <xf numFmtId="3" fontId="19" fillId="0" borderId="9" xfId="9" applyNumberFormat="1" applyFont="1" applyBorder="1" applyAlignment="1">
      <alignment horizontal="center" vertical="top" wrapText="1"/>
    </xf>
    <xf numFmtId="3" fontId="19" fillId="0" borderId="14" xfId="9" applyNumberFormat="1" applyFont="1" applyBorder="1" applyAlignment="1">
      <alignment horizontal="center" vertical="top"/>
    </xf>
    <xf numFmtId="166" fontId="19" fillId="0" borderId="12" xfId="9" applyNumberFormat="1" applyFont="1" applyBorder="1" applyAlignment="1">
      <alignment horizontal="center" vertical="top"/>
    </xf>
    <xf numFmtId="0" fontId="19" fillId="0" borderId="15" xfId="9" applyNumberFormat="1" applyFont="1" applyBorder="1" applyAlignment="1">
      <alignment horizontal="left" vertical="top" wrapText="1" indent="1"/>
    </xf>
    <xf numFmtId="3" fontId="17" fillId="0" borderId="2" xfId="9" applyNumberFormat="1" applyFont="1" applyBorder="1" applyAlignment="1">
      <alignment horizontal="center" vertical="top" wrapText="1"/>
    </xf>
    <xf numFmtId="166" fontId="19" fillId="0" borderId="7" xfId="9" applyNumberFormat="1" applyFont="1" applyBorder="1" applyAlignment="1">
      <alignment horizontal="center" vertical="top" wrapText="1"/>
    </xf>
    <xf numFmtId="166" fontId="19" fillId="0" borderId="12" xfId="9" applyNumberFormat="1" applyFont="1" applyBorder="1" applyAlignment="1">
      <alignment horizontal="center" vertical="top" wrapText="1"/>
    </xf>
    <xf numFmtId="3" fontId="19" fillId="0" borderId="14" xfId="9" applyNumberFormat="1" applyFont="1" applyBorder="1" applyAlignment="1">
      <alignment horizontal="center" vertical="top" wrapText="1"/>
    </xf>
    <xf numFmtId="4" fontId="18" fillId="0" borderId="2" xfId="9" applyNumberFormat="1" applyFont="1" applyBorder="1" applyAlignment="1">
      <alignment horizontal="center" vertical="top" wrapText="1"/>
    </xf>
    <xf numFmtId="0" fontId="19" fillId="0" borderId="0" xfId="0" applyFont="1" applyAlignment="1">
      <alignment vertical="top" wrapText="1"/>
    </xf>
    <xf numFmtId="0" fontId="18" fillId="0" borderId="7" xfId="0" applyFont="1" applyBorder="1" applyAlignment="1">
      <alignment horizontal="left" vertical="center"/>
    </xf>
    <xf numFmtId="0" fontId="19" fillId="0" borderId="8" xfId="0" applyFont="1" applyBorder="1" applyAlignment="1">
      <alignment horizontal="left" vertical="center"/>
    </xf>
    <xf numFmtId="1" fontId="19" fillId="0" borderId="9" xfId="9" applyNumberFormat="1" applyFont="1" applyBorder="1" applyAlignment="1">
      <alignment horizontal="center" vertical="top"/>
    </xf>
    <xf numFmtId="165" fontId="19" fillId="0" borderId="9" xfId="9" applyNumberFormat="1" applyFont="1" applyBorder="1" applyAlignment="1">
      <alignment horizontal="center" vertical="top"/>
    </xf>
    <xf numFmtId="1" fontId="23" fillId="0" borderId="2" xfId="9" applyNumberFormat="1" applyFont="1" applyBorder="1" applyAlignment="1">
      <alignment horizontal="center" vertical="top"/>
    </xf>
    <xf numFmtId="1" fontId="18" fillId="0" borderId="2" xfId="9" applyNumberFormat="1" applyFont="1" applyBorder="1" applyAlignment="1">
      <alignment horizontal="center" vertical="top" wrapText="1"/>
    </xf>
    <xf numFmtId="2" fontId="18" fillId="0" borderId="9" xfId="9" applyNumberFormat="1" applyFont="1" applyBorder="1" applyAlignment="1">
      <alignment horizontal="center" vertical="top"/>
    </xf>
    <xf numFmtId="2" fontId="19" fillId="0" borderId="9" xfId="9" applyNumberFormat="1" applyFont="1" applyBorder="1" applyAlignment="1">
      <alignment horizontal="center" vertical="top"/>
    </xf>
    <xf numFmtId="3" fontId="20" fillId="0" borderId="9" xfId="9" applyNumberFormat="1" applyFont="1" applyBorder="1" applyAlignment="1">
      <alignment horizontal="center" vertical="top" wrapText="1"/>
    </xf>
    <xf numFmtId="2" fontId="19" fillId="0" borderId="15" xfId="9" applyNumberFormat="1" applyFont="1" applyBorder="1" applyAlignment="1">
      <alignment horizontal="left" vertical="top" wrapText="1" indent="1"/>
    </xf>
    <xf numFmtId="2" fontId="19" fillId="0" borderId="2" xfId="9" applyNumberFormat="1" applyFont="1" applyBorder="1" applyAlignment="1">
      <alignment horizontal="left" vertical="top" wrapText="1" indent="1"/>
    </xf>
    <xf numFmtId="0" fontId="19" fillId="0" borderId="2" xfId="9" applyNumberFormat="1" applyFont="1" applyBorder="1" applyAlignment="1">
      <alignment horizontal="left" vertical="top" wrapText="1" indent="1"/>
    </xf>
    <xf numFmtId="0" fontId="19" fillId="0" borderId="2" xfId="0" applyFont="1" applyBorder="1" applyAlignment="1">
      <alignment horizontal="left" vertical="top"/>
    </xf>
    <xf numFmtId="0" fontId="19" fillId="0" borderId="2" xfId="0" applyFont="1" applyBorder="1" applyAlignment="1">
      <alignment horizontal="left" vertical="center"/>
    </xf>
    <xf numFmtId="0" fontId="20" fillId="0" borderId="15" xfId="0" applyFont="1" applyBorder="1" applyAlignment="1">
      <alignment horizontal="left" indent="1"/>
    </xf>
    <xf numFmtId="0" fontId="20" fillId="0" borderId="0" xfId="0" applyFont="1" applyAlignment="1">
      <alignment horizontal="left"/>
    </xf>
    <xf numFmtId="0" fontId="20" fillId="0" borderId="0" xfId="0" applyFont="1" applyAlignment="1">
      <alignment vertical="center"/>
    </xf>
    <xf numFmtId="0" fontId="19" fillId="0" borderId="7" xfId="9" applyNumberFormat="1" applyFont="1" applyBorder="1" applyAlignment="1">
      <alignment horizontal="center" vertical="top" wrapText="1"/>
    </xf>
    <xf numFmtId="2" fontId="18" fillId="0" borderId="9" xfId="9" applyNumberFormat="1" applyFont="1" applyBorder="1" applyAlignment="1">
      <alignment horizontal="center" vertical="top" wrapText="1"/>
    </xf>
    <xf numFmtId="2" fontId="18" fillId="0" borderId="2" xfId="9" applyNumberFormat="1" applyFont="1" applyBorder="1" applyAlignment="1">
      <alignment horizontal="center" vertical="top" wrapText="1"/>
    </xf>
    <xf numFmtId="2" fontId="19" fillId="0" borderId="9" xfId="9" applyNumberFormat="1" applyFont="1" applyBorder="1" applyAlignment="1">
      <alignment horizontal="center" vertical="top" wrapText="1"/>
    </xf>
    <xf numFmtId="2" fontId="19" fillId="0" borderId="2" xfId="9" applyNumberFormat="1" applyFont="1" applyBorder="1" applyAlignment="1">
      <alignment horizontal="center" vertical="top" wrapText="1"/>
    </xf>
    <xf numFmtId="4" fontId="18" fillId="0" borderId="9" xfId="9" applyNumberFormat="1" applyFont="1" applyBorder="1" applyAlignment="1">
      <alignment horizontal="center" vertical="top" wrapText="1"/>
    </xf>
    <xf numFmtId="3" fontId="18" fillId="0" borderId="9" xfId="9" applyNumberFormat="1" applyFont="1" applyBorder="1" applyAlignment="1">
      <alignment horizontal="center" vertical="top" wrapText="1"/>
    </xf>
    <xf numFmtId="2" fontId="20" fillId="0" borderId="15" xfId="9" applyNumberFormat="1" applyFont="1" applyBorder="1" applyAlignment="1">
      <alignment horizontal="left" vertical="top" wrapText="1"/>
    </xf>
    <xf numFmtId="0" fontId="20" fillId="0" borderId="2" xfId="0" applyFont="1" applyBorder="1" applyAlignment="1">
      <alignment vertical="top" wrapText="1"/>
    </xf>
    <xf numFmtId="0" fontId="20" fillId="0" borderId="15" xfId="0" applyFont="1" applyBorder="1" applyAlignment="1">
      <alignment vertical="top"/>
    </xf>
    <xf numFmtId="0" fontId="20" fillId="0" borderId="3" xfId="0" applyFont="1" applyBorder="1" applyAlignment="1">
      <alignment vertical="top" wrapText="1"/>
    </xf>
    <xf numFmtId="0" fontId="21" fillId="0" borderId="2" xfId="9" applyNumberFormat="1" applyFont="1" applyBorder="1" applyAlignment="1">
      <alignment horizontal="center" vertical="top"/>
    </xf>
    <xf numFmtId="0" fontId="20" fillId="0" borderId="2" xfId="9" applyNumberFormat="1" applyFont="1" applyBorder="1" applyAlignment="1">
      <alignment horizontal="center" vertical="top"/>
    </xf>
    <xf numFmtId="3" fontId="20" fillId="0" borderId="2" xfId="9" applyNumberFormat="1" applyFont="1" applyBorder="1" applyAlignment="1">
      <alignment horizontal="center" vertical="top"/>
    </xf>
    <xf numFmtId="3" fontId="20" fillId="0" borderId="9" xfId="9" applyNumberFormat="1" applyFont="1" applyBorder="1" applyAlignment="1">
      <alignment horizontal="center" vertical="top"/>
    </xf>
    <xf numFmtId="165" fontId="21" fillId="0" borderId="2" xfId="9" applyNumberFormat="1" applyFont="1" applyBorder="1" applyAlignment="1">
      <alignment horizontal="center" vertical="top" wrapText="1"/>
    </xf>
    <xf numFmtId="0" fontId="20" fillId="0" borderId="0" xfId="0" applyFont="1" applyAlignment="1">
      <alignment horizontal="left" vertical="top" wrapText="1"/>
    </xf>
    <xf numFmtId="3" fontId="19" fillId="0" borderId="3" xfId="9" applyNumberFormat="1" applyFont="1" applyBorder="1" applyAlignment="1">
      <alignment horizontal="center" vertical="top" wrapText="1"/>
    </xf>
    <xf numFmtId="1" fontId="32" fillId="0" borderId="2" xfId="9" applyNumberFormat="1" applyFont="1" applyBorder="1" applyAlignment="1">
      <alignment horizontal="center" vertical="top"/>
    </xf>
    <xf numFmtId="166" fontId="19" fillId="0" borderId="5" xfId="9" applyNumberFormat="1" applyFont="1" applyBorder="1" applyAlignment="1">
      <alignment horizontal="center" vertical="top" wrapText="1"/>
    </xf>
    <xf numFmtId="0" fontId="9" fillId="0" borderId="21" xfId="0" applyFont="1" applyBorder="1" applyAlignment="1">
      <alignment horizontal="left" vertical="center" wrapText="1"/>
    </xf>
    <xf numFmtId="0" fontId="9" fillId="0" borderId="19" xfId="0" applyFont="1" applyBorder="1" applyAlignment="1">
      <alignment horizontal="left" vertical="center" wrapText="1"/>
    </xf>
    <xf numFmtId="0" fontId="9" fillId="0" borderId="22" xfId="0" applyFont="1" applyBorder="1" applyAlignment="1">
      <alignment horizontal="left" vertical="center" wrapText="1"/>
    </xf>
    <xf numFmtId="1" fontId="21" fillId="0" borderId="2" xfId="9" applyNumberFormat="1" applyFont="1" applyBorder="1" applyAlignment="1">
      <alignment horizontal="center" vertical="top" wrapText="1"/>
    </xf>
    <xf numFmtId="0" fontId="19" fillId="0" borderId="9" xfId="9" applyNumberFormat="1" applyFont="1" applyFill="1" applyBorder="1" applyAlignment="1">
      <alignment horizontal="center" vertical="top"/>
    </xf>
    <xf numFmtId="3" fontId="19" fillId="0" borderId="2" xfId="9" applyNumberFormat="1" applyFont="1" applyFill="1" applyBorder="1" applyAlignment="1">
      <alignment horizontal="center" vertical="top"/>
    </xf>
    <xf numFmtId="3" fontId="19" fillId="0" borderId="9" xfId="9" applyNumberFormat="1" applyFont="1" applyFill="1" applyBorder="1" applyAlignment="1">
      <alignment horizontal="center" vertical="top"/>
    </xf>
    <xf numFmtId="2" fontId="19" fillId="0" borderId="15" xfId="9" applyNumberFormat="1" applyFont="1" applyFill="1" applyBorder="1" applyAlignment="1">
      <alignment horizontal="left" vertical="top" wrapText="1"/>
    </xf>
    <xf numFmtId="0" fontId="23" fillId="0" borderId="2" xfId="9" applyNumberFormat="1" applyFont="1" applyFill="1" applyBorder="1" applyAlignment="1">
      <alignment horizontal="center" vertical="top"/>
    </xf>
    <xf numFmtId="0" fontId="18" fillId="0" borderId="2" xfId="9" applyNumberFormat="1" applyFont="1" applyFill="1" applyBorder="1" applyAlignment="1">
      <alignment horizontal="center" vertical="top"/>
    </xf>
    <xf numFmtId="0" fontId="19" fillId="0" borderId="2" xfId="9" applyNumberFormat="1" applyFont="1" applyFill="1" applyBorder="1" applyAlignment="1">
      <alignment horizontal="center" vertical="top"/>
    </xf>
    <xf numFmtId="166" fontId="19" fillId="0" borderId="3" xfId="9" applyNumberFormat="1" applyFont="1" applyFill="1" applyBorder="1" applyAlignment="1">
      <alignment horizontal="center" vertical="top"/>
    </xf>
    <xf numFmtId="2" fontId="19" fillId="0" borderId="8" xfId="9" applyNumberFormat="1" applyFont="1" applyFill="1" applyBorder="1" applyAlignment="1">
      <alignment horizontal="left" vertical="top" wrapText="1"/>
    </xf>
    <xf numFmtId="0" fontId="18" fillId="0" borderId="9" xfId="9" applyNumberFormat="1" applyFont="1" applyFill="1" applyBorder="1" applyAlignment="1">
      <alignment horizontal="center" vertical="top"/>
    </xf>
    <xf numFmtId="166" fontId="19" fillId="0" borderId="7" xfId="9" applyNumberFormat="1" applyFont="1" applyFill="1" applyBorder="1" applyAlignment="1">
      <alignment horizontal="center" vertical="top"/>
    </xf>
    <xf numFmtId="0" fontId="23" fillId="0" borderId="9" xfId="9" applyNumberFormat="1" applyFont="1" applyFill="1" applyBorder="1" applyAlignment="1">
      <alignment horizontal="center" vertical="top"/>
    </xf>
    <xf numFmtId="3" fontId="18" fillId="0" borderId="2" xfId="9" applyNumberFormat="1" applyFont="1" applyFill="1" applyBorder="1" applyAlignment="1">
      <alignment horizontal="center" vertical="top" wrapText="1"/>
    </xf>
    <xf numFmtId="3" fontId="19" fillId="0" borderId="2" xfId="9" applyNumberFormat="1" applyFont="1" applyFill="1" applyBorder="1" applyAlignment="1">
      <alignment horizontal="center" vertical="top" wrapText="1"/>
    </xf>
    <xf numFmtId="1" fontId="21" fillId="0" borderId="2" xfId="9" applyNumberFormat="1" applyFont="1" applyFill="1" applyBorder="1" applyAlignment="1">
      <alignment horizontal="center" vertical="top" wrapText="1"/>
    </xf>
    <xf numFmtId="1" fontId="23" fillId="0" borderId="2" xfId="9" applyNumberFormat="1" applyFont="1" applyFill="1" applyBorder="1" applyAlignment="1">
      <alignment horizontal="center" vertical="top"/>
    </xf>
    <xf numFmtId="3" fontId="20" fillId="0" borderId="7" xfId="9" applyNumberFormat="1" applyFont="1" applyBorder="1" applyAlignment="1">
      <alignment horizontal="center" vertical="top" wrapText="1"/>
    </xf>
    <xf numFmtId="3" fontId="20" fillId="0" borderId="3" xfId="9" applyNumberFormat="1" applyFont="1" applyBorder="1" applyAlignment="1">
      <alignment horizontal="center" vertical="top" wrapText="1"/>
    </xf>
    <xf numFmtId="165" fontId="18" fillId="0" borderId="9" xfId="9" applyNumberFormat="1" applyFont="1" applyBorder="1" applyAlignment="1">
      <alignment horizontal="center" vertical="top"/>
    </xf>
    <xf numFmtId="1" fontId="32" fillId="0" borderId="2" xfId="9" applyNumberFormat="1" applyFont="1" applyFill="1" applyBorder="1" applyAlignment="1">
      <alignment horizontal="center" vertical="top"/>
    </xf>
    <xf numFmtId="3" fontId="21" fillId="0" borderId="2" xfId="9" applyNumberFormat="1" applyFont="1" applyFill="1" applyBorder="1" applyAlignment="1">
      <alignment horizontal="center" vertical="top" wrapText="1"/>
    </xf>
    <xf numFmtId="165" fontId="20" fillId="0" borderId="9" xfId="9" applyNumberFormat="1" applyFont="1" applyFill="1" applyBorder="1" applyAlignment="1">
      <alignment horizontal="center" vertical="top"/>
    </xf>
    <xf numFmtId="165" fontId="20" fillId="0" borderId="9" xfId="9" applyNumberFormat="1" applyFont="1" applyBorder="1" applyAlignment="1">
      <alignment horizontal="center" vertical="top"/>
    </xf>
    <xf numFmtId="3" fontId="21" fillId="0" borderId="2" xfId="9" applyNumberFormat="1" applyFont="1" applyBorder="1" applyAlignment="1">
      <alignment horizontal="center" vertical="top" wrapText="1"/>
    </xf>
    <xf numFmtId="165" fontId="21" fillId="0" borderId="9" xfId="9" quotePrefix="1" applyNumberFormat="1" applyFont="1" applyFill="1" applyBorder="1" applyAlignment="1">
      <alignment horizontal="center" vertical="top"/>
    </xf>
    <xf numFmtId="3" fontId="20" fillId="0" borderId="2" xfId="9" applyNumberFormat="1" applyFont="1" applyBorder="1" applyAlignment="1">
      <alignment horizontal="center" vertical="top" wrapText="1"/>
    </xf>
    <xf numFmtId="166" fontId="20" fillId="0" borderId="3" xfId="9" applyNumberFormat="1" applyFont="1" applyBorder="1" applyAlignment="1">
      <alignment horizontal="center" vertical="top"/>
    </xf>
    <xf numFmtId="166" fontId="20" fillId="0" borderId="7" xfId="9" applyNumberFormat="1" applyFont="1" applyBorder="1" applyAlignment="1">
      <alignment horizontal="center" vertical="top"/>
    </xf>
    <xf numFmtId="165" fontId="21" fillId="0" borderId="2" xfId="9" applyNumberFormat="1" applyFont="1" applyFill="1" applyBorder="1" applyAlignment="1">
      <alignment horizontal="center" vertical="top" wrapText="1"/>
    </xf>
    <xf numFmtId="0" fontId="20" fillId="0" borderId="3" xfId="9" applyNumberFormat="1" applyFont="1" applyBorder="1" applyAlignment="1">
      <alignment horizontal="center" vertical="top"/>
    </xf>
    <xf numFmtId="2" fontId="20" fillId="0" borderId="2" xfId="9" applyNumberFormat="1" applyFont="1" applyBorder="1" applyAlignment="1">
      <alignment horizontal="left" vertical="top" wrapText="1" indent="1"/>
    </xf>
    <xf numFmtId="0" fontId="20" fillId="0" borderId="15" xfId="9" applyNumberFormat="1" applyFont="1" applyFill="1" applyBorder="1" applyAlignment="1">
      <alignment horizontal="left" vertical="top" wrapText="1"/>
    </xf>
    <xf numFmtId="2" fontId="21" fillId="0" borderId="9" xfId="9" applyNumberFormat="1" applyFont="1" applyFill="1" applyBorder="1" applyAlignment="1">
      <alignment horizontal="center" vertical="top"/>
    </xf>
    <xf numFmtId="0" fontId="20" fillId="0" borderId="9" xfId="9" applyNumberFormat="1" applyFont="1" applyFill="1" applyBorder="1" applyAlignment="1">
      <alignment horizontal="center" vertical="top"/>
    </xf>
    <xf numFmtId="3" fontId="20" fillId="0" borderId="9" xfId="9" applyNumberFormat="1" applyFont="1" applyFill="1" applyBorder="1" applyAlignment="1">
      <alignment horizontal="center" vertical="top"/>
    </xf>
    <xf numFmtId="3" fontId="20" fillId="0" borderId="2" xfId="9" applyNumberFormat="1" applyFont="1" applyFill="1" applyBorder="1" applyAlignment="1">
      <alignment horizontal="center" vertical="top" wrapText="1"/>
    </xf>
    <xf numFmtId="3" fontId="20" fillId="0" borderId="2" xfId="9" applyNumberFormat="1" applyFont="1" applyFill="1" applyBorder="1" applyAlignment="1">
      <alignment horizontal="center" vertical="top"/>
    </xf>
    <xf numFmtId="3" fontId="20" fillId="0" borderId="9" xfId="9" applyNumberFormat="1" applyFont="1" applyFill="1" applyBorder="1" applyAlignment="1">
      <alignment horizontal="center" vertical="top" wrapText="1"/>
    </xf>
    <xf numFmtId="166" fontId="20" fillId="0" borderId="7" xfId="9" applyNumberFormat="1" applyFont="1" applyFill="1" applyBorder="1" applyAlignment="1">
      <alignment horizontal="center" vertical="top"/>
    </xf>
    <xf numFmtId="1" fontId="20" fillId="0" borderId="9" xfId="9" applyNumberFormat="1" applyFont="1" applyFill="1" applyBorder="1" applyAlignment="1">
      <alignment horizontal="center" vertical="top"/>
    </xf>
    <xf numFmtId="1" fontId="17" fillId="0" borderId="2" xfId="9" applyNumberFormat="1" applyFont="1" applyFill="1" applyBorder="1" applyAlignment="1">
      <alignment horizontal="center" vertical="top" wrapText="1"/>
    </xf>
    <xf numFmtId="2" fontId="20" fillId="0" borderId="8" xfId="9" applyNumberFormat="1" applyFont="1" applyFill="1" applyBorder="1" applyAlignment="1">
      <alignment horizontal="left" vertical="top" wrapText="1"/>
    </xf>
    <xf numFmtId="1" fontId="20" fillId="0" borderId="9" xfId="9" applyNumberFormat="1" applyFont="1" applyBorder="1" applyAlignment="1">
      <alignment horizontal="center" vertical="top"/>
    </xf>
    <xf numFmtId="1" fontId="21" fillId="0" borderId="9" xfId="9" applyNumberFormat="1" applyFont="1" applyBorder="1" applyAlignment="1">
      <alignment horizontal="center" vertical="top"/>
    </xf>
    <xf numFmtId="1" fontId="21" fillId="0" borderId="9" xfId="9" applyNumberFormat="1" applyFont="1" applyFill="1" applyBorder="1" applyAlignment="1">
      <alignment horizontal="center" vertical="top"/>
    </xf>
    <xf numFmtId="0" fontId="20" fillId="0" borderId="7" xfId="9" applyNumberFormat="1" applyFont="1" applyBorder="1" applyAlignment="1">
      <alignment horizontal="center" vertical="top" wrapText="1"/>
    </xf>
    <xf numFmtId="2" fontId="20" fillId="0" borderId="15" xfId="9" applyNumberFormat="1" applyFont="1" applyFill="1" applyBorder="1" applyAlignment="1">
      <alignment horizontal="left" vertical="top" wrapText="1"/>
    </xf>
    <xf numFmtId="3" fontId="21" fillId="0" borderId="9" xfId="9" applyNumberFormat="1" applyFont="1" applyFill="1" applyBorder="1" applyAlignment="1">
      <alignment horizontal="center" vertical="top" wrapText="1"/>
    </xf>
    <xf numFmtId="0" fontId="20" fillId="0" borderId="2" xfId="9" applyNumberFormat="1" applyFont="1" applyFill="1" applyBorder="1" applyAlignment="1">
      <alignment horizontal="center" vertical="top" wrapText="1"/>
    </xf>
    <xf numFmtId="0" fontId="20" fillId="0" borderId="3" xfId="9" applyNumberFormat="1" applyFont="1" applyFill="1" applyBorder="1" applyAlignment="1">
      <alignment horizontal="center" vertical="top"/>
    </xf>
    <xf numFmtId="0" fontId="20" fillId="0" borderId="15" xfId="9" applyNumberFormat="1" applyFont="1" applyFill="1" applyBorder="1" applyAlignment="1">
      <alignment horizontal="left" vertical="top" wrapText="1" indent="1"/>
    </xf>
    <xf numFmtId="0" fontId="32" fillId="0" borderId="2" xfId="9" applyNumberFormat="1" applyFont="1" applyFill="1" applyBorder="1" applyAlignment="1">
      <alignment horizontal="center" vertical="top"/>
    </xf>
    <xf numFmtId="0" fontId="32" fillId="0" borderId="2" xfId="9" applyNumberFormat="1" applyFont="1" applyBorder="1" applyAlignment="1">
      <alignment horizontal="center" vertical="top"/>
    </xf>
    <xf numFmtId="0" fontId="21" fillId="0" borderId="2" xfId="9" applyNumberFormat="1" applyFont="1" applyFill="1" applyBorder="1" applyAlignment="1">
      <alignment horizontal="center" vertical="top" wrapText="1"/>
    </xf>
    <xf numFmtId="1" fontId="18" fillId="0" borderId="9" xfId="9" applyNumberFormat="1" applyFont="1" applyBorder="1" applyAlignment="1">
      <alignment horizontal="center" vertical="top"/>
    </xf>
    <xf numFmtId="1" fontId="17" fillId="0" borderId="9" xfId="9" applyNumberFormat="1" applyFont="1" applyBorder="1" applyAlignment="1">
      <alignment horizontal="center" vertical="top"/>
    </xf>
    <xf numFmtId="3" fontId="20" fillId="0" borderId="14" xfId="9" applyNumberFormat="1" applyFont="1" applyFill="1" applyBorder="1" applyAlignment="1">
      <alignment horizontal="center" vertical="top"/>
    </xf>
    <xf numFmtId="3" fontId="20" fillId="0" borderId="14" xfId="9" applyNumberFormat="1" applyFont="1" applyFill="1" applyBorder="1" applyAlignment="1">
      <alignment horizontal="center" vertical="top" wrapText="1"/>
    </xf>
    <xf numFmtId="0" fontId="32" fillId="0" borderId="9" xfId="9" applyNumberFormat="1" applyFont="1" applyFill="1" applyBorder="1" applyAlignment="1">
      <alignment horizontal="center" vertical="top"/>
    </xf>
    <xf numFmtId="2" fontId="20" fillId="0" borderId="8" xfId="9" applyNumberFormat="1" applyFont="1" applyBorder="1" applyAlignment="1">
      <alignment horizontal="left" vertical="top" wrapText="1"/>
    </xf>
    <xf numFmtId="0" fontId="32" fillId="0" borderId="9" xfId="9" applyNumberFormat="1" applyFont="1" applyBorder="1" applyAlignment="1">
      <alignment horizontal="center" vertical="top"/>
    </xf>
    <xf numFmtId="0" fontId="18" fillId="0" borderId="2" xfId="9" applyNumberFormat="1" applyFont="1" applyFill="1" applyBorder="1" applyAlignment="1">
      <alignment horizontal="center" vertical="top" wrapText="1"/>
    </xf>
    <xf numFmtId="0" fontId="21" fillId="0" borderId="2" xfId="9" applyNumberFormat="1" applyFont="1" applyFill="1" applyBorder="1" applyAlignment="1">
      <alignment horizontal="center" vertical="top"/>
    </xf>
    <xf numFmtId="0" fontId="20" fillId="0" borderId="2" xfId="9" applyNumberFormat="1" applyFont="1" applyFill="1" applyBorder="1" applyAlignment="1">
      <alignment horizontal="center" vertical="top"/>
    </xf>
    <xf numFmtId="166" fontId="20" fillId="0" borderId="3" xfId="9" applyNumberFormat="1" applyFont="1" applyFill="1" applyBorder="1" applyAlignment="1">
      <alignment horizontal="center" vertical="top"/>
    </xf>
    <xf numFmtId="165" fontId="18" fillId="0" borderId="2" xfId="9" applyNumberFormat="1" applyFont="1" applyFill="1" applyBorder="1" applyAlignment="1">
      <alignment horizontal="center" vertical="top" wrapText="1"/>
    </xf>
    <xf numFmtId="0" fontId="18" fillId="0" borderId="9" xfId="9" applyNumberFormat="1" applyFont="1" applyFill="1" applyBorder="1" applyAlignment="1">
      <alignment horizontal="center" vertical="top" wrapText="1"/>
    </xf>
    <xf numFmtId="2" fontId="18" fillId="0" borderId="9" xfId="9" applyNumberFormat="1" applyFont="1" applyFill="1" applyBorder="1" applyAlignment="1">
      <alignment horizontal="center" vertical="top" wrapText="1"/>
    </xf>
    <xf numFmtId="2" fontId="18" fillId="0" borderId="2" xfId="9" applyNumberFormat="1" applyFont="1" applyFill="1" applyBorder="1" applyAlignment="1">
      <alignment horizontal="center" vertical="top" wrapText="1"/>
    </xf>
    <xf numFmtId="165" fontId="18" fillId="0" borderId="9" xfId="9" applyNumberFormat="1" applyFont="1" applyFill="1" applyBorder="1" applyAlignment="1">
      <alignment horizontal="center" vertical="top"/>
    </xf>
    <xf numFmtId="166" fontId="18" fillId="0" borderId="2" xfId="9" applyNumberFormat="1" applyFont="1" applyFill="1" applyBorder="1" applyAlignment="1">
      <alignment horizontal="center" vertical="top" wrapText="1"/>
    </xf>
    <xf numFmtId="166" fontId="21" fillId="0" borderId="2" xfId="9" applyNumberFormat="1" applyFont="1" applyFill="1" applyBorder="1" applyAlignment="1">
      <alignment horizontal="center" vertical="top" wrapText="1"/>
    </xf>
    <xf numFmtId="3" fontId="18" fillId="0" borderId="2" xfId="9" applyNumberFormat="1" applyFont="1" applyFill="1" applyBorder="1" applyAlignment="1">
      <alignment horizontal="center" vertical="top"/>
    </xf>
    <xf numFmtId="0" fontId="21" fillId="0" borderId="9" xfId="9" applyNumberFormat="1" applyFont="1" applyBorder="1" applyAlignment="1">
      <alignment horizontal="center" vertical="top" wrapText="1"/>
    </xf>
    <xf numFmtId="0" fontId="20" fillId="0" borderId="9" xfId="9" applyNumberFormat="1" applyFont="1" applyBorder="1" applyAlignment="1">
      <alignment horizontal="center" vertical="top" wrapText="1"/>
    </xf>
    <xf numFmtId="165" fontId="21" fillId="0" borderId="9" xfId="9" applyNumberFormat="1" applyFont="1" applyBorder="1" applyAlignment="1">
      <alignment horizontal="center" vertical="top" wrapText="1"/>
    </xf>
    <xf numFmtId="165" fontId="21" fillId="0" borderId="9" xfId="9" applyNumberFormat="1" applyFont="1" applyFill="1" applyBorder="1" applyAlignment="1">
      <alignment horizontal="center" vertical="top" wrapText="1"/>
    </xf>
    <xf numFmtId="0" fontId="19" fillId="0" borderId="15" xfId="0" applyFont="1" applyBorder="1" applyAlignment="1">
      <alignment horizontal="left" vertical="top"/>
    </xf>
    <xf numFmtId="0" fontId="19" fillId="0" borderId="15" xfId="9" applyNumberFormat="1" applyFont="1" applyFill="1" applyBorder="1" applyAlignment="1">
      <alignment horizontal="left" vertical="top" wrapText="1"/>
    </xf>
    <xf numFmtId="0" fontId="19" fillId="0" borderId="2" xfId="9" applyNumberFormat="1" applyFont="1" applyFill="1" applyBorder="1" applyAlignment="1">
      <alignment horizontal="left" vertical="top" wrapText="1"/>
    </xf>
    <xf numFmtId="2" fontId="19" fillId="0" borderId="2" xfId="9" applyNumberFormat="1" applyFont="1" applyFill="1" applyBorder="1" applyAlignment="1">
      <alignment horizontal="left" vertical="top" wrapText="1"/>
    </xf>
    <xf numFmtId="166" fontId="20" fillId="0" borderId="12" xfId="9" applyNumberFormat="1" applyFont="1" applyFill="1" applyBorder="1" applyAlignment="1">
      <alignment horizontal="center" vertical="top" wrapText="1"/>
    </xf>
    <xf numFmtId="0" fontId="26" fillId="0" borderId="2" xfId="9" applyNumberFormat="1" applyFont="1" applyFill="1" applyBorder="1" applyAlignment="1">
      <alignment horizontal="center" vertical="top"/>
    </xf>
    <xf numFmtId="0" fontId="19" fillId="0" borderId="9" xfId="9" applyNumberFormat="1" applyFont="1" applyFill="1" applyBorder="1" applyAlignment="1">
      <alignment horizontal="center" vertical="top" wrapText="1"/>
    </xf>
    <xf numFmtId="9" fontId="21" fillId="0" borderId="2" xfId="6" applyFont="1" applyFill="1" applyBorder="1" applyAlignment="1">
      <alignment horizontal="center" vertical="top"/>
    </xf>
    <xf numFmtId="0" fontId="0" fillId="3" borderId="0" xfId="0" applyFill="1"/>
    <xf numFmtId="165" fontId="18" fillId="0" borderId="9" xfId="9" applyNumberFormat="1" applyFont="1" applyFill="1" applyBorder="1" applyAlignment="1">
      <alignment horizontal="center" vertical="top" wrapText="1"/>
    </xf>
    <xf numFmtId="2" fontId="20" fillId="0" borderId="9" xfId="9" applyNumberFormat="1" applyFont="1" applyBorder="1" applyAlignment="1">
      <alignment horizontal="center" vertical="top"/>
    </xf>
    <xf numFmtId="2" fontId="21" fillId="0" borderId="9" xfId="9" applyNumberFormat="1" applyFont="1" applyBorder="1" applyAlignment="1">
      <alignment horizontal="center" vertical="top"/>
    </xf>
    <xf numFmtId="167" fontId="0" fillId="3" borderId="0" xfId="0" applyNumberFormat="1" applyFill="1"/>
    <xf numFmtId="167" fontId="0" fillId="0" borderId="0" xfId="0" applyNumberFormat="1"/>
    <xf numFmtId="165" fontId="0" fillId="0" borderId="0" xfId="0" applyNumberFormat="1"/>
    <xf numFmtId="165" fontId="0" fillId="8" borderId="0" xfId="0" applyNumberFormat="1" applyFill="1"/>
    <xf numFmtId="0" fontId="22" fillId="0" borderId="0" xfId="0" applyFont="1" applyAlignment="1">
      <alignment horizontal="left" vertical="top" wrapText="1"/>
    </xf>
    <xf numFmtId="0" fontId="22" fillId="0" borderId="0" xfId="0" applyFont="1" applyAlignment="1">
      <alignment vertical="top" wrapText="1"/>
    </xf>
    <xf numFmtId="0" fontId="19" fillId="0" borderId="0" xfId="0" applyFont="1" applyAlignment="1">
      <alignment vertical="center" wrapText="1"/>
    </xf>
    <xf numFmtId="0" fontId="19" fillId="0" borderId="0" xfId="0" applyFont="1" applyAlignment="1">
      <alignment vertical="center"/>
    </xf>
    <xf numFmtId="0" fontId="22" fillId="0" borderId="0" xfId="0" applyFont="1" applyAlignment="1">
      <alignment vertical="center" wrapText="1"/>
    </xf>
    <xf numFmtId="0" fontId="19" fillId="0" borderId="0" xfId="0" applyFont="1" applyAlignment="1">
      <alignment horizontal="left"/>
    </xf>
    <xf numFmtId="0" fontId="35" fillId="0" borderId="0" xfId="0" applyFont="1" applyAlignment="1">
      <alignment horizontal="left" vertical="center"/>
    </xf>
    <xf numFmtId="0" fontId="20" fillId="0" borderId="0" xfId="0" applyFont="1" applyAlignment="1">
      <alignment horizontal="left" vertical="top"/>
    </xf>
    <xf numFmtId="0" fontId="28" fillId="0" borderId="9" xfId="9" applyNumberFormat="1" applyFont="1" applyFill="1" applyBorder="1" applyAlignment="1">
      <alignment horizontal="center" vertical="top"/>
    </xf>
    <xf numFmtId="0" fontId="19" fillId="0" borderId="0" xfId="0" applyFont="1" applyAlignment="1">
      <alignment horizontal="left" vertical="top" wrapText="1"/>
    </xf>
    <xf numFmtId="2" fontId="19" fillId="0" borderId="0" xfId="9" applyNumberFormat="1" applyFont="1" applyBorder="1" applyAlignment="1">
      <alignment horizontal="left" vertical="top" wrapText="1"/>
    </xf>
    <xf numFmtId="0" fontId="23" fillId="0" borderId="0" xfId="9" applyNumberFormat="1" applyFont="1" applyBorder="1" applyAlignment="1">
      <alignment horizontal="center" vertical="top"/>
    </xf>
    <xf numFmtId="1" fontId="23" fillId="0" borderId="0" xfId="9" applyNumberFormat="1" applyFont="1" applyBorder="1" applyAlignment="1">
      <alignment horizontal="center" vertical="top"/>
    </xf>
    <xf numFmtId="3" fontId="19" fillId="0" borderId="0" xfId="9" applyNumberFormat="1" applyFont="1" applyBorder="1" applyAlignment="1">
      <alignment horizontal="center" vertical="top"/>
    </xf>
    <xf numFmtId="166" fontId="19" fillId="0" borderId="0" xfId="9" applyNumberFormat="1" applyFont="1" applyBorder="1" applyAlignment="1">
      <alignment horizontal="center" vertical="top"/>
    </xf>
    <xf numFmtId="0" fontId="19" fillId="0" borderId="0" xfId="9" applyNumberFormat="1" applyFont="1" applyBorder="1" applyAlignment="1">
      <alignment horizontal="left" vertical="top" wrapText="1" indent="1"/>
    </xf>
    <xf numFmtId="1" fontId="18" fillId="0" borderId="2" xfId="9" applyNumberFormat="1" applyFont="1" applyFill="1" applyBorder="1" applyAlignment="1">
      <alignment horizontal="center" vertical="top" wrapText="1"/>
    </xf>
    <xf numFmtId="0" fontId="19" fillId="0" borderId="0" xfId="0" applyFont="1" applyAlignment="1">
      <alignment vertical="top"/>
    </xf>
    <xf numFmtId="1" fontId="21" fillId="0" borderId="2" xfId="9" applyNumberFormat="1" applyFont="1" applyFill="1" applyBorder="1" applyAlignment="1">
      <alignment horizontal="center" vertical="top"/>
    </xf>
    <xf numFmtId="1" fontId="17" fillId="0" borderId="2" xfId="9" applyNumberFormat="1" applyFont="1" applyBorder="1" applyAlignment="1">
      <alignment horizontal="center" vertical="top" wrapText="1"/>
    </xf>
    <xf numFmtId="1" fontId="18" fillId="0" borderId="2" xfId="9" applyNumberFormat="1" applyFont="1" applyBorder="1" applyAlignment="1">
      <alignment horizontal="center" vertical="top"/>
    </xf>
    <xf numFmtId="0" fontId="33" fillId="0" borderId="19" xfId="0" applyFont="1" applyBorder="1" applyAlignment="1">
      <alignment horizontal="left" vertical="center" readingOrder="1"/>
    </xf>
    <xf numFmtId="0" fontId="33" fillId="0" borderId="23" xfId="0" applyFont="1" applyBorder="1" applyAlignment="1">
      <alignment horizontal="left" vertical="top" readingOrder="1"/>
    </xf>
    <xf numFmtId="0" fontId="33" fillId="0" borderId="23" xfId="0" applyFont="1" applyBorder="1" applyAlignment="1">
      <alignment horizontal="left" vertical="center" readingOrder="1"/>
    </xf>
    <xf numFmtId="0" fontId="33" fillId="0" borderId="19" xfId="0" applyFont="1" applyBorder="1" applyAlignment="1">
      <alignment horizontal="left" vertical="top" readingOrder="1"/>
    </xf>
    <xf numFmtId="0" fontId="29" fillId="0" borderId="21" xfId="0" applyFont="1" applyBorder="1" applyAlignment="1">
      <alignment horizontal="center" vertical="center" wrapText="1"/>
    </xf>
    <xf numFmtId="0" fontId="29" fillId="0" borderId="19" xfId="0" applyFont="1" applyBorder="1" applyAlignment="1">
      <alignment horizontal="center" vertical="center" wrapText="1"/>
    </xf>
    <xf numFmtId="0" fontId="36" fillId="0" borderId="19" xfId="0" applyFont="1" applyBorder="1" applyAlignment="1">
      <alignment horizontal="center" vertical="center"/>
    </xf>
    <xf numFmtId="0" fontId="36" fillId="0" borderId="19" xfId="0" applyFont="1" applyBorder="1" applyAlignment="1">
      <alignment horizontal="center" vertical="top"/>
    </xf>
    <xf numFmtId="0" fontId="29" fillId="0" borderId="22" xfId="0" applyFont="1" applyBorder="1" applyAlignment="1">
      <alignment horizontal="center" vertical="center" wrapText="1"/>
    </xf>
    <xf numFmtId="0" fontId="0" fillId="0" borderId="1" xfId="0" applyBorder="1" applyAlignment="1">
      <alignment horizontal="center"/>
    </xf>
    <xf numFmtId="0" fontId="3" fillId="0" borderId="1" xfId="0" applyFont="1" applyBorder="1"/>
    <xf numFmtId="1" fontId="19" fillId="0" borderId="2" xfId="9" applyNumberFormat="1" applyFont="1" applyFill="1" applyBorder="1" applyAlignment="1">
      <alignment horizontal="center" vertical="top" wrapText="1"/>
    </xf>
    <xf numFmtId="0" fontId="19" fillId="0" borderId="2" xfId="9" applyNumberFormat="1" applyFont="1" applyFill="1" applyBorder="1" applyAlignment="1">
      <alignment horizontal="center" vertical="top" wrapText="1"/>
    </xf>
    <xf numFmtId="4" fontId="18" fillId="0" borderId="2" xfId="9" applyNumberFormat="1" applyFont="1" applyFill="1" applyBorder="1" applyAlignment="1">
      <alignment horizontal="center" vertical="top" wrapText="1"/>
    </xf>
    <xf numFmtId="3" fontId="19" fillId="0" borderId="0" xfId="9" applyNumberFormat="1" applyFont="1" applyFill="1" applyBorder="1" applyAlignment="1">
      <alignment horizontal="center" vertical="top"/>
    </xf>
    <xf numFmtId="1" fontId="18" fillId="0" borderId="9" xfId="9" applyNumberFormat="1" applyFont="1" applyFill="1" applyBorder="1" applyAlignment="1">
      <alignment horizontal="center" vertical="top" wrapText="1"/>
    </xf>
    <xf numFmtId="165" fontId="31" fillId="0" borderId="2" xfId="9" applyNumberFormat="1" applyFont="1" applyFill="1" applyBorder="1" applyAlignment="1">
      <alignment horizontal="center" vertical="top" wrapText="1"/>
    </xf>
    <xf numFmtId="0" fontId="19" fillId="0" borderId="3" xfId="9" applyNumberFormat="1" applyFont="1" applyFill="1" applyBorder="1" applyAlignment="1">
      <alignment horizontal="center" vertical="top"/>
    </xf>
    <xf numFmtId="0" fontId="17" fillId="0" borderId="2" xfId="9" applyNumberFormat="1" applyFont="1" applyFill="1" applyBorder="1" applyAlignment="1">
      <alignment horizontal="center" vertical="top" wrapText="1"/>
    </xf>
    <xf numFmtId="2" fontId="18" fillId="0" borderId="2" xfId="9" applyNumberFormat="1" applyFont="1" applyFill="1" applyBorder="1" applyAlignment="1">
      <alignment horizontal="center" vertical="top"/>
    </xf>
    <xf numFmtId="0" fontId="17" fillId="0" borderId="2" xfId="9" applyNumberFormat="1" applyFont="1" applyFill="1" applyBorder="1" applyAlignment="1">
      <alignment horizontal="center" vertical="top"/>
    </xf>
    <xf numFmtId="2" fontId="21" fillId="0" borderId="2" xfId="9" applyNumberFormat="1" applyFont="1" applyFill="1" applyBorder="1" applyAlignment="1">
      <alignment horizontal="center" vertical="top" wrapText="1"/>
    </xf>
    <xf numFmtId="3" fontId="31" fillId="0" borderId="2" xfId="9" applyNumberFormat="1" applyFont="1" applyFill="1" applyBorder="1" applyAlignment="1">
      <alignment horizontal="center" vertical="top" wrapText="1"/>
    </xf>
    <xf numFmtId="3" fontId="18" fillId="0" borderId="9" xfId="9" applyNumberFormat="1" applyFont="1" applyFill="1" applyBorder="1" applyAlignment="1">
      <alignment horizontal="center" vertical="top"/>
    </xf>
    <xf numFmtId="0" fontId="19" fillId="0" borderId="0" xfId="9" applyNumberFormat="1" applyFont="1" applyFill="1" applyAlignment="1">
      <alignment horizontal="center" vertical="top" wrapText="1"/>
    </xf>
    <xf numFmtId="3" fontId="17" fillId="0" borderId="2" xfId="9" applyNumberFormat="1" applyFont="1" applyFill="1" applyBorder="1" applyAlignment="1">
      <alignment horizontal="center" vertical="top" wrapText="1"/>
    </xf>
    <xf numFmtId="3" fontId="19" fillId="0" borderId="14" xfId="9" applyNumberFormat="1" applyFont="1" applyFill="1" applyBorder="1" applyAlignment="1">
      <alignment horizontal="center" vertical="top"/>
    </xf>
    <xf numFmtId="3" fontId="19" fillId="0" borderId="14" xfId="9" applyNumberFormat="1" applyFont="1" applyFill="1" applyBorder="1" applyAlignment="1">
      <alignment horizontal="center" vertical="top" wrapText="1"/>
    </xf>
    <xf numFmtId="166" fontId="19" fillId="0" borderId="12" xfId="9" applyNumberFormat="1" applyFont="1" applyFill="1" applyBorder="1" applyAlignment="1">
      <alignment horizontal="center" vertical="top" wrapText="1"/>
    </xf>
    <xf numFmtId="165" fontId="19" fillId="0" borderId="9" xfId="9" applyNumberFormat="1" applyFont="1" applyFill="1" applyBorder="1" applyAlignment="1">
      <alignment horizontal="center" vertical="top"/>
    </xf>
    <xf numFmtId="3" fontId="19" fillId="0" borderId="9" xfId="9" applyNumberFormat="1" applyFont="1" applyFill="1" applyBorder="1" applyAlignment="1">
      <alignment horizontal="center" vertical="top" wrapText="1"/>
    </xf>
    <xf numFmtId="1" fontId="18" fillId="0" borderId="9" xfId="9" applyNumberFormat="1" applyFont="1" applyFill="1" applyBorder="1" applyAlignment="1">
      <alignment horizontal="center" vertical="top"/>
    </xf>
    <xf numFmtId="2" fontId="18" fillId="0" borderId="9" xfId="9" applyNumberFormat="1" applyFont="1" applyFill="1" applyBorder="1" applyAlignment="1">
      <alignment horizontal="center" vertical="top"/>
    </xf>
    <xf numFmtId="0" fontId="19" fillId="0" borderId="15" xfId="9" applyNumberFormat="1" applyFont="1" applyFill="1" applyBorder="1" applyAlignment="1">
      <alignment horizontal="left" vertical="top" wrapText="1" indent="1"/>
    </xf>
    <xf numFmtId="0" fontId="19" fillId="0" borderId="7" xfId="9" applyNumberFormat="1" applyFont="1" applyFill="1" applyBorder="1" applyAlignment="1">
      <alignment horizontal="center" vertical="top"/>
    </xf>
    <xf numFmtId="0" fontId="20" fillId="0" borderId="13" xfId="9" applyNumberFormat="1" applyFont="1" applyFill="1" applyBorder="1" applyAlignment="1">
      <alignment horizontal="left" vertical="top" wrapText="1"/>
    </xf>
    <xf numFmtId="3" fontId="21" fillId="0" borderId="14" xfId="9" applyNumberFormat="1" applyFont="1" applyFill="1" applyBorder="1" applyAlignment="1">
      <alignment horizontal="center" vertical="top" wrapText="1"/>
    </xf>
    <xf numFmtId="2" fontId="19" fillId="0" borderId="2" xfId="9" applyNumberFormat="1" applyFont="1" applyFill="1" applyBorder="1" applyAlignment="1">
      <alignment horizontal="center" vertical="top" wrapText="1"/>
    </xf>
    <xf numFmtId="0" fontId="20" fillId="0" borderId="0" xfId="9" applyNumberFormat="1" applyFont="1" applyFill="1" applyBorder="1" applyAlignment="1">
      <alignment horizontal="left" vertical="top" wrapText="1"/>
    </xf>
    <xf numFmtId="3" fontId="21" fillId="0" borderId="0" xfId="9" applyNumberFormat="1" applyFont="1" applyFill="1" applyBorder="1" applyAlignment="1">
      <alignment horizontal="center" vertical="top" wrapText="1"/>
    </xf>
    <xf numFmtId="0" fontId="20" fillId="0" borderId="0" xfId="9" applyNumberFormat="1" applyFont="1" applyFill="1" applyBorder="1" applyAlignment="1">
      <alignment horizontal="center" vertical="top" wrapText="1"/>
    </xf>
    <xf numFmtId="0" fontId="21" fillId="0" borderId="0" xfId="9" applyNumberFormat="1" applyFont="1" applyFill="1" applyBorder="1" applyAlignment="1">
      <alignment horizontal="center" vertical="top" wrapText="1"/>
    </xf>
    <xf numFmtId="0" fontId="31" fillId="0" borderId="0" xfId="9" applyNumberFormat="1" applyFont="1" applyFill="1" applyBorder="1" applyAlignment="1">
      <alignment horizontal="center" vertical="top" wrapText="1"/>
    </xf>
    <xf numFmtId="3" fontId="20" fillId="0" borderId="0" xfId="9" applyNumberFormat="1" applyFont="1" applyFill="1" applyBorder="1" applyAlignment="1">
      <alignment horizontal="center" vertical="top"/>
    </xf>
    <xf numFmtId="3" fontId="20" fillId="0" borderId="0" xfId="9" applyNumberFormat="1" applyFont="1" applyFill="1" applyBorder="1" applyAlignment="1">
      <alignment horizontal="center" vertical="top" wrapText="1"/>
    </xf>
    <xf numFmtId="166" fontId="20" fillId="0" borderId="5" xfId="9" applyNumberFormat="1" applyFont="1" applyFill="1" applyBorder="1" applyAlignment="1">
      <alignment horizontal="center" vertical="top" wrapText="1"/>
    </xf>
    <xf numFmtId="165" fontId="19" fillId="0" borderId="2" xfId="9" applyNumberFormat="1" applyFont="1" applyFill="1" applyBorder="1" applyAlignment="1">
      <alignment horizontal="center" vertical="top" wrapText="1"/>
    </xf>
    <xf numFmtId="165" fontId="21" fillId="0" borderId="9" xfId="9" applyNumberFormat="1" applyFont="1" applyFill="1" applyBorder="1" applyAlignment="1">
      <alignment horizontal="center" vertical="top"/>
    </xf>
    <xf numFmtId="1" fontId="20" fillId="0" borderId="2" xfId="9" applyNumberFormat="1" applyFont="1" applyFill="1" applyBorder="1" applyAlignment="1">
      <alignment horizontal="center" vertical="top" wrapText="1"/>
    </xf>
    <xf numFmtId="1" fontId="31" fillId="0" borderId="2" xfId="9" applyNumberFormat="1" applyFont="1" applyFill="1" applyBorder="1" applyAlignment="1">
      <alignment horizontal="center" vertical="top" wrapText="1"/>
    </xf>
    <xf numFmtId="1" fontId="18" fillId="0" borderId="2" xfId="9" quotePrefix="1" applyNumberFormat="1" applyFont="1" applyFill="1" applyBorder="1" applyAlignment="1">
      <alignment horizontal="center" vertical="top" wrapText="1"/>
    </xf>
    <xf numFmtId="2" fontId="19" fillId="0" borderId="9" xfId="9" applyNumberFormat="1" applyFont="1" applyFill="1" applyBorder="1" applyAlignment="1">
      <alignment horizontal="center" vertical="top"/>
    </xf>
    <xf numFmtId="166" fontId="20" fillId="0" borderId="3" xfId="9" applyNumberFormat="1" applyFont="1" applyFill="1" applyBorder="1" applyAlignment="1">
      <alignment horizontal="center" vertical="top" wrapText="1"/>
    </xf>
    <xf numFmtId="1" fontId="19" fillId="0" borderId="9" xfId="9" applyNumberFormat="1" applyFont="1" applyFill="1" applyBorder="1" applyAlignment="1">
      <alignment horizontal="center" vertical="top"/>
    </xf>
    <xf numFmtId="165" fontId="17" fillId="0" borderId="9" xfId="9" applyNumberFormat="1" applyFont="1" applyFill="1" applyBorder="1" applyAlignment="1">
      <alignment horizontal="center" vertical="top"/>
    </xf>
    <xf numFmtId="1" fontId="17" fillId="0" borderId="9" xfId="9" applyNumberFormat="1" applyFont="1" applyFill="1" applyBorder="1" applyAlignment="1">
      <alignment horizontal="center" vertical="top"/>
    </xf>
    <xf numFmtId="0" fontId="20" fillId="0" borderId="15" xfId="9" applyNumberFormat="1" applyFont="1" applyFill="1" applyBorder="1" applyAlignment="1">
      <alignment horizontal="left" vertical="top" wrapText="1" indent="2"/>
    </xf>
    <xf numFmtId="1" fontId="21" fillId="0" borderId="9" xfId="9" quotePrefix="1" applyNumberFormat="1" applyFont="1" applyFill="1" applyBorder="1" applyAlignment="1">
      <alignment horizontal="center" vertical="top"/>
    </xf>
    <xf numFmtId="165" fontId="31" fillId="0" borderId="9" xfId="9" applyNumberFormat="1" applyFont="1" applyFill="1" applyBorder="1" applyAlignment="1">
      <alignment horizontal="center" vertical="top"/>
    </xf>
    <xf numFmtId="1" fontId="31" fillId="0" borderId="9" xfId="9" applyNumberFormat="1" applyFont="1" applyFill="1" applyBorder="1" applyAlignment="1">
      <alignment horizontal="center" vertical="top"/>
    </xf>
    <xf numFmtId="1" fontId="18" fillId="0" borderId="2" xfId="9" applyNumberFormat="1" applyFont="1" applyFill="1" applyBorder="1" applyAlignment="1">
      <alignment horizontal="center" vertical="top"/>
    </xf>
    <xf numFmtId="1" fontId="19" fillId="0" borderId="2" xfId="9" applyNumberFormat="1" applyFont="1" applyBorder="1" applyAlignment="1">
      <alignment horizontal="center" vertical="top"/>
    </xf>
    <xf numFmtId="0" fontId="17" fillId="0" borderId="9" xfId="9" applyNumberFormat="1" applyFont="1" applyFill="1" applyBorder="1" applyAlignment="1">
      <alignment horizontal="center" vertical="top"/>
    </xf>
    <xf numFmtId="165" fontId="18" fillId="0" borderId="0" xfId="9" applyNumberFormat="1" applyFont="1" applyFill="1" applyBorder="1" applyAlignment="1">
      <alignment horizontal="center" vertical="top"/>
    </xf>
    <xf numFmtId="2" fontId="18" fillId="0" borderId="0" xfId="9" applyNumberFormat="1" applyFont="1" applyFill="1" applyBorder="1" applyAlignment="1">
      <alignment horizontal="center" vertical="top"/>
    </xf>
    <xf numFmtId="3" fontId="18" fillId="0" borderId="9" xfId="9" applyNumberFormat="1" applyFont="1" applyFill="1" applyBorder="1" applyAlignment="1">
      <alignment horizontal="center" vertical="top" wrapText="1"/>
    </xf>
    <xf numFmtId="2" fontId="20" fillId="0" borderId="9" xfId="9" applyNumberFormat="1" applyFont="1" applyFill="1" applyBorder="1" applyAlignment="1">
      <alignment horizontal="center" vertical="top"/>
    </xf>
    <xf numFmtId="0" fontId="20" fillId="0" borderId="0" xfId="9" applyNumberFormat="1" applyFont="1" applyAlignment="1">
      <alignment horizontal="left" vertical="top" wrapText="1"/>
    </xf>
    <xf numFmtId="0" fontId="22" fillId="0" borderId="0" xfId="0" applyFont="1"/>
    <xf numFmtId="3" fontId="18" fillId="0" borderId="14" xfId="9" applyNumberFormat="1" applyFont="1" applyFill="1" applyBorder="1" applyAlignment="1">
      <alignment horizontal="center" vertical="top" wrapText="1"/>
    </xf>
    <xf numFmtId="2" fontId="19" fillId="0" borderId="9" xfId="9" applyNumberFormat="1" applyFont="1" applyFill="1" applyBorder="1" applyAlignment="1">
      <alignment horizontal="center" vertical="top" wrapText="1"/>
    </xf>
    <xf numFmtId="2" fontId="19" fillId="0" borderId="15" xfId="9" applyNumberFormat="1" applyFont="1" applyFill="1" applyBorder="1" applyAlignment="1">
      <alignment horizontal="left" vertical="top" wrapText="1" indent="1"/>
    </xf>
    <xf numFmtId="3" fontId="19" fillId="0" borderId="3" xfId="9" applyNumberFormat="1" applyFont="1" applyFill="1" applyBorder="1" applyAlignment="1">
      <alignment horizontal="center" vertical="top" wrapText="1"/>
    </xf>
    <xf numFmtId="3" fontId="19" fillId="0" borderId="12" xfId="9" applyNumberFormat="1" applyFont="1" applyFill="1" applyBorder="1" applyAlignment="1">
      <alignment horizontal="center" vertical="top"/>
    </xf>
    <xf numFmtId="166" fontId="18" fillId="0" borderId="9" xfId="9" applyNumberFormat="1" applyFont="1" applyFill="1" applyBorder="1" applyAlignment="1">
      <alignment horizontal="center" vertical="top" wrapText="1"/>
    </xf>
    <xf numFmtId="1" fontId="17" fillId="0" borderId="9" xfId="9" applyNumberFormat="1" applyFont="1" applyFill="1" applyBorder="1" applyAlignment="1">
      <alignment horizontal="center" vertical="top" wrapText="1"/>
    </xf>
    <xf numFmtId="0" fontId="27" fillId="0" borderId="2" xfId="9" applyNumberFormat="1" applyFont="1" applyFill="1" applyBorder="1" applyAlignment="1">
      <alignment horizontal="center" vertical="top"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166" fontId="19" fillId="0" borderId="5" xfId="9" applyNumberFormat="1" applyFont="1" applyFill="1" applyBorder="1" applyAlignment="1">
      <alignment horizontal="center" vertical="top" wrapText="1"/>
    </xf>
    <xf numFmtId="0" fontId="21" fillId="0" borderId="2" xfId="6" applyNumberFormat="1" applyFont="1" applyFill="1" applyBorder="1" applyAlignment="1">
      <alignment horizontal="center" vertical="top"/>
    </xf>
    <xf numFmtId="2" fontId="19" fillId="0" borderId="8" xfId="9" applyNumberFormat="1" applyFont="1" applyFill="1" applyBorder="1" applyAlignment="1">
      <alignment horizontal="left" vertical="top" wrapText="1" indent="1"/>
    </xf>
    <xf numFmtId="2" fontId="21" fillId="0" borderId="2" xfId="9" applyNumberFormat="1" applyFont="1" applyFill="1" applyBorder="1" applyAlignment="1">
      <alignment horizontal="center" vertical="top"/>
    </xf>
    <xf numFmtId="2" fontId="19" fillId="0" borderId="2" xfId="9" applyNumberFormat="1" applyFont="1" applyFill="1" applyBorder="1" applyAlignment="1">
      <alignment horizontal="left" vertical="top" wrapText="1" indent="1"/>
    </xf>
    <xf numFmtId="0" fontId="19" fillId="0" borderId="2" xfId="9" applyNumberFormat="1" applyFont="1" applyFill="1" applyBorder="1" applyAlignment="1">
      <alignment horizontal="left" vertical="top" wrapText="1" indent="1"/>
    </xf>
    <xf numFmtId="3" fontId="20" fillId="0" borderId="0" xfId="9" applyNumberFormat="1" applyFont="1" applyBorder="1" applyAlignment="1">
      <alignment horizontal="center" vertical="top" wrapText="1"/>
    </xf>
    <xf numFmtId="166" fontId="20" fillId="0" borderId="5" xfId="9" applyNumberFormat="1" applyFont="1" applyBorder="1" applyAlignment="1">
      <alignment horizontal="center" vertical="top"/>
    </xf>
    <xf numFmtId="0" fontId="20" fillId="0" borderId="8" xfId="9" applyNumberFormat="1" applyFont="1" applyFill="1" applyBorder="1" applyAlignment="1">
      <alignment horizontal="left" vertical="top" wrapText="1"/>
    </xf>
    <xf numFmtId="0" fontId="21" fillId="0" borderId="9" xfId="9" applyNumberFormat="1" applyFont="1" applyFill="1" applyBorder="1" applyAlignment="1">
      <alignment horizontal="center" vertical="top" wrapText="1"/>
    </xf>
    <xf numFmtId="0" fontId="20" fillId="0" borderId="9" xfId="9" applyNumberFormat="1" applyFont="1" applyFill="1" applyBorder="1" applyAlignment="1">
      <alignment horizontal="center" vertical="top" wrapText="1"/>
    </xf>
    <xf numFmtId="0" fontId="21" fillId="0" borderId="0" xfId="0" applyFont="1" applyAlignment="1">
      <alignment horizontal="left" vertical="center"/>
    </xf>
    <xf numFmtId="0" fontId="20" fillId="0" borderId="15" xfId="0" applyFont="1" applyBorder="1" applyAlignment="1">
      <alignment horizontal="left" vertical="center"/>
    </xf>
    <xf numFmtId="3" fontId="21" fillId="0" borderId="2" xfId="9" applyNumberFormat="1" applyFont="1" applyFill="1" applyBorder="1" applyAlignment="1">
      <alignment horizontal="center" vertical="top"/>
    </xf>
    <xf numFmtId="0" fontId="31" fillId="0" borderId="9" xfId="9" applyNumberFormat="1" applyFont="1" applyFill="1" applyBorder="1" applyAlignment="1">
      <alignment horizontal="center" vertical="top" wrapText="1"/>
    </xf>
    <xf numFmtId="165" fontId="21" fillId="0" borderId="2" xfId="9" applyNumberFormat="1" applyFont="1" applyBorder="1" applyAlignment="1">
      <alignment horizontal="center" vertical="top"/>
    </xf>
    <xf numFmtId="0" fontId="31" fillId="0" borderId="2" xfId="9" applyNumberFormat="1" applyFont="1" applyFill="1" applyBorder="1" applyAlignment="1">
      <alignment horizontal="center" vertical="top" wrapText="1"/>
    </xf>
    <xf numFmtId="2" fontId="20" fillId="0" borderId="15" xfId="9" applyNumberFormat="1" applyFont="1" applyBorder="1" applyAlignment="1">
      <alignment horizontal="left" vertical="top"/>
    </xf>
    <xf numFmtId="2" fontId="20" fillId="0" borderId="2" xfId="9" applyNumberFormat="1" applyFont="1" applyFill="1" applyBorder="1" applyAlignment="1">
      <alignment horizontal="center" vertical="top"/>
    </xf>
    <xf numFmtId="2" fontId="20" fillId="0" borderId="15" xfId="9" applyNumberFormat="1" applyFont="1" applyFill="1" applyBorder="1" applyAlignment="1">
      <alignment horizontal="left" vertical="top"/>
    </xf>
    <xf numFmtId="0" fontId="31" fillId="0" borderId="2" xfId="9" applyNumberFormat="1" applyFont="1" applyFill="1" applyBorder="1" applyAlignment="1">
      <alignment horizontal="center" vertical="top"/>
    </xf>
    <xf numFmtId="3" fontId="20" fillId="0" borderId="7" xfId="9" applyNumberFormat="1" applyFont="1" applyBorder="1" applyAlignment="1">
      <alignment horizontal="center" vertical="top"/>
    </xf>
    <xf numFmtId="0" fontId="30" fillId="0" borderId="9" xfId="9" applyNumberFormat="1" applyFont="1" applyFill="1" applyBorder="1" applyAlignment="1">
      <alignment horizontal="center" vertical="top"/>
    </xf>
    <xf numFmtId="166" fontId="21" fillId="0" borderId="9" xfId="9" applyNumberFormat="1" applyFont="1" applyFill="1" applyBorder="1" applyAlignment="1">
      <alignment horizontal="center" vertical="top" wrapText="1"/>
    </xf>
    <xf numFmtId="0" fontId="20" fillId="0" borderId="0" xfId="0" applyFont="1" applyAlignment="1">
      <alignment horizontal="left" vertical="top" wrapText="1" indent="1"/>
    </xf>
    <xf numFmtId="0" fontId="20" fillId="0" borderId="0" xfId="9" applyNumberFormat="1" applyFont="1" applyAlignment="1">
      <alignment horizontal="center" vertical="top" wrapText="1"/>
    </xf>
    <xf numFmtId="0" fontId="25" fillId="0" borderId="0" xfId="0" applyFont="1" applyAlignment="1">
      <alignment horizontal="left" vertical="center"/>
    </xf>
    <xf numFmtId="165" fontId="34" fillId="0" borderId="2" xfId="9" applyNumberFormat="1" applyFont="1" applyFill="1" applyBorder="1" applyAlignment="1">
      <alignment horizontal="center" vertical="top" wrapText="1"/>
    </xf>
    <xf numFmtId="4" fontId="21" fillId="0" borderId="2" xfId="9" applyNumberFormat="1" applyFont="1" applyFill="1" applyBorder="1" applyAlignment="1">
      <alignment horizontal="center" vertical="top" wrapText="1"/>
    </xf>
    <xf numFmtId="0" fontId="31" fillId="0" borderId="9" xfId="9" applyNumberFormat="1" applyFont="1" applyBorder="1" applyAlignment="1">
      <alignment horizontal="center" vertical="top"/>
    </xf>
    <xf numFmtId="166" fontId="20" fillId="0" borderId="7" xfId="9" applyNumberFormat="1" applyFont="1" applyBorder="1" applyAlignment="1">
      <alignment horizontal="center" vertical="top" wrapText="1"/>
    </xf>
    <xf numFmtId="2" fontId="21" fillId="0" borderId="2" xfId="9" applyNumberFormat="1" applyFont="1" applyBorder="1" applyAlignment="1">
      <alignment horizontal="center" vertical="top"/>
    </xf>
    <xf numFmtId="1" fontId="32" fillId="0" borderId="9" xfId="9" applyNumberFormat="1" applyFont="1" applyBorder="1" applyAlignment="1">
      <alignment horizontal="center" vertical="top"/>
    </xf>
    <xf numFmtId="2" fontId="20" fillId="0" borderId="15" xfId="9" applyNumberFormat="1" applyFont="1" applyBorder="1" applyAlignment="1">
      <alignment horizontal="left" vertical="top" indent="1"/>
    </xf>
    <xf numFmtId="2" fontId="21" fillId="0" borderId="9" xfId="9" applyNumberFormat="1" applyFont="1" applyBorder="1" applyAlignment="1">
      <alignment horizontal="left" vertical="top"/>
    </xf>
    <xf numFmtId="2" fontId="21" fillId="0" borderId="7" xfId="9" applyNumberFormat="1" applyFont="1" applyBorder="1" applyAlignment="1">
      <alignment horizontal="left" vertical="top"/>
    </xf>
    <xf numFmtId="166" fontId="20" fillId="0" borderId="12" xfId="9" applyNumberFormat="1" applyFont="1" applyFill="1" applyBorder="1" applyAlignment="1">
      <alignment horizontal="center" vertical="top"/>
    </xf>
    <xf numFmtId="2" fontId="21" fillId="0" borderId="9" xfId="9" applyNumberFormat="1" applyFont="1" applyFill="1" applyBorder="1" applyAlignment="1">
      <alignment horizontal="left" vertical="top"/>
    </xf>
    <xf numFmtId="2" fontId="21" fillId="0" borderId="7" xfId="9" applyNumberFormat="1" applyFont="1" applyFill="1" applyBorder="1" applyAlignment="1">
      <alignment horizontal="left" vertical="top"/>
    </xf>
    <xf numFmtId="2" fontId="21" fillId="0" borderId="2" xfId="9" applyNumberFormat="1" applyFont="1" applyFill="1" applyBorder="1" applyAlignment="1">
      <alignment horizontal="left" vertical="top"/>
    </xf>
    <xf numFmtId="1" fontId="32" fillId="0" borderId="9" xfId="9" applyNumberFormat="1" applyFont="1" applyFill="1" applyBorder="1" applyAlignment="1">
      <alignment horizontal="center" vertical="top"/>
    </xf>
    <xf numFmtId="2" fontId="20" fillId="0" borderId="15" xfId="9" applyNumberFormat="1" applyFont="1" applyFill="1" applyBorder="1" applyAlignment="1">
      <alignment horizontal="left" vertical="top" indent="1"/>
    </xf>
    <xf numFmtId="3" fontId="30" fillId="0" borderId="2" xfId="9" applyNumberFormat="1" applyFont="1" applyFill="1" applyBorder="1" applyAlignment="1">
      <alignment horizontal="center" vertical="top" wrapText="1"/>
    </xf>
    <xf numFmtId="2" fontId="19" fillId="0" borderId="0" xfId="9" applyNumberFormat="1" applyFont="1" applyFill="1" applyBorder="1" applyAlignment="1">
      <alignment horizontal="left" vertical="top" wrapText="1" indent="1"/>
    </xf>
    <xf numFmtId="1" fontId="23" fillId="0" borderId="0" xfId="9" applyNumberFormat="1" applyFont="1" applyFill="1" applyBorder="1" applyAlignment="1">
      <alignment horizontal="center" vertical="top"/>
    </xf>
    <xf numFmtId="166" fontId="19" fillId="0" borderId="0" xfId="9" applyNumberFormat="1" applyFont="1" applyFill="1" applyBorder="1" applyAlignment="1">
      <alignment horizontal="center" vertical="top"/>
    </xf>
    <xf numFmtId="3" fontId="22" fillId="0" borderId="2" xfId="9" applyNumberFormat="1" applyFont="1" applyFill="1" applyBorder="1" applyAlignment="1">
      <alignment horizontal="center" vertical="top"/>
    </xf>
    <xf numFmtId="0" fontId="9" fillId="10" borderId="21" xfId="0" applyFont="1" applyFill="1" applyBorder="1" applyAlignment="1">
      <alignment horizontal="left" vertical="center" wrapText="1"/>
    </xf>
    <xf numFmtId="165" fontId="0" fillId="10" borderId="0" xfId="0" applyNumberFormat="1" applyFill="1"/>
    <xf numFmtId="165" fontId="2" fillId="10" borderId="0" xfId="0" applyNumberFormat="1" applyFont="1" applyFill="1"/>
    <xf numFmtId="0" fontId="0" fillId="10" borderId="0" xfId="0" applyFill="1"/>
    <xf numFmtId="0" fontId="9" fillId="3" borderId="21" xfId="0" applyFont="1" applyFill="1" applyBorder="1" applyAlignment="1">
      <alignment horizontal="left" vertical="center" wrapText="1"/>
    </xf>
    <xf numFmtId="165" fontId="0" fillId="3" borderId="0" xfId="0" applyNumberFormat="1" applyFill="1"/>
    <xf numFmtId="165" fontId="2" fillId="3" borderId="0" xfId="0" applyNumberFormat="1" applyFont="1" applyFill="1"/>
    <xf numFmtId="0" fontId="9" fillId="9" borderId="21" xfId="0" applyFont="1" applyFill="1" applyBorder="1" applyAlignment="1">
      <alignment horizontal="left" vertical="center" wrapText="1"/>
    </xf>
    <xf numFmtId="165" fontId="0" fillId="9" borderId="0" xfId="0" applyNumberFormat="1" applyFill="1"/>
    <xf numFmtId="165" fontId="2" fillId="9" borderId="0" xfId="0" applyNumberFormat="1" applyFont="1" applyFill="1"/>
    <xf numFmtId="0" fontId="0" fillId="9" borderId="0" xfId="0" applyFill="1"/>
    <xf numFmtId="0" fontId="18" fillId="0" borderId="15" xfId="0" applyFont="1" applyBorder="1" applyAlignment="1">
      <alignment horizontal="left" vertical="center"/>
    </xf>
    <xf numFmtId="2" fontId="20" fillId="0" borderId="13" xfId="9" applyNumberFormat="1" applyFont="1" applyFill="1" applyBorder="1" applyAlignment="1">
      <alignment horizontal="left" vertical="top" wrapText="1"/>
    </xf>
    <xf numFmtId="165" fontId="21" fillId="0" borderId="14" xfId="9" applyNumberFormat="1" applyFont="1" applyFill="1" applyBorder="1" applyAlignment="1">
      <alignment horizontal="center" vertical="top"/>
    </xf>
    <xf numFmtId="2" fontId="20" fillId="0" borderId="14" xfId="9" applyNumberFormat="1" applyFont="1" applyFill="1" applyBorder="1" applyAlignment="1">
      <alignment horizontal="center" vertical="top"/>
    </xf>
    <xf numFmtId="165" fontId="20" fillId="0" borderId="14" xfId="9" applyNumberFormat="1" applyFont="1" applyFill="1" applyBorder="1" applyAlignment="1">
      <alignment horizontal="center" vertical="top"/>
    </xf>
    <xf numFmtId="1" fontId="31" fillId="0" borderId="14" xfId="9" applyNumberFormat="1" applyFont="1" applyFill="1" applyBorder="1" applyAlignment="1">
      <alignment horizontal="center" vertical="top"/>
    </xf>
    <xf numFmtId="2" fontId="21" fillId="0" borderId="14" xfId="9" applyNumberFormat="1" applyFont="1" applyFill="1" applyBorder="1" applyAlignment="1">
      <alignment horizontal="center" vertical="top"/>
    </xf>
    <xf numFmtId="0" fontId="21" fillId="0" borderId="14" xfId="9" applyNumberFormat="1" applyFont="1" applyFill="1" applyBorder="1" applyAlignment="1">
      <alignment horizontal="center" vertical="top"/>
    </xf>
    <xf numFmtId="165" fontId="18" fillId="0" borderId="2" xfId="9" quotePrefix="1" applyNumberFormat="1" applyFont="1" applyFill="1" applyBorder="1" applyAlignment="1">
      <alignment horizontal="center" vertical="top" wrapText="1"/>
    </xf>
    <xf numFmtId="3" fontId="19" fillId="0" borderId="3" xfId="9" applyNumberFormat="1" applyFont="1" applyFill="1" applyBorder="1" applyAlignment="1">
      <alignment horizontal="center" vertical="top"/>
    </xf>
    <xf numFmtId="165" fontId="20" fillId="0" borderId="2" xfId="9" applyNumberFormat="1" applyFont="1" applyFill="1" applyBorder="1" applyAlignment="1">
      <alignment horizontal="center" vertical="top" wrapText="1"/>
    </xf>
    <xf numFmtId="3" fontId="22" fillId="0" borderId="9" xfId="9" applyNumberFormat="1" applyFont="1" applyFill="1" applyBorder="1" applyAlignment="1">
      <alignment horizontal="center" vertical="top"/>
    </xf>
    <xf numFmtId="166" fontId="18" fillId="0" borderId="2" xfId="9" applyNumberFormat="1" applyFont="1" applyBorder="1" applyAlignment="1">
      <alignment horizontal="center" vertical="top" wrapText="1"/>
    </xf>
    <xf numFmtId="0" fontId="20" fillId="0" borderId="0" xfId="9" applyNumberFormat="1" applyFont="1" applyFill="1" applyAlignment="1">
      <alignment vertical="top" wrapText="1"/>
    </xf>
    <xf numFmtId="0" fontId="18" fillId="0" borderId="15" xfId="0" applyFont="1" applyBorder="1" applyAlignment="1">
      <alignment horizontal="left" vertical="center" indent="1"/>
    </xf>
    <xf numFmtId="0" fontId="18" fillId="0" borderId="2" xfId="0" applyFont="1" applyBorder="1" applyAlignment="1">
      <alignment horizontal="left" vertical="center" indent="1"/>
    </xf>
    <xf numFmtId="0" fontId="18" fillId="0" borderId="3" xfId="0" applyFont="1" applyBorder="1" applyAlignment="1">
      <alignment horizontal="left" vertical="center" indent="1"/>
    </xf>
    <xf numFmtId="0" fontId="19" fillId="0" borderId="15" xfId="9" applyNumberFormat="1" applyFont="1" applyFill="1" applyBorder="1" applyAlignment="1">
      <alignment horizontal="left" vertical="top" wrapText="1" indent="2"/>
    </xf>
    <xf numFmtId="2" fontId="19" fillId="0" borderId="8" xfId="9" applyNumberFormat="1" applyFont="1" applyFill="1" applyBorder="1" applyAlignment="1">
      <alignment horizontal="left" vertical="top" wrapText="1" indent="3"/>
    </xf>
    <xf numFmtId="0" fontId="19" fillId="0" borderId="3" xfId="9" applyNumberFormat="1" applyFont="1" applyFill="1" applyBorder="1" applyAlignment="1">
      <alignment horizontal="center" vertical="top" wrapText="1"/>
    </xf>
    <xf numFmtId="4" fontId="18" fillId="0" borderId="2" xfId="9" applyNumberFormat="1" applyFont="1" applyFill="1" applyBorder="1" applyAlignment="1">
      <alignment horizontal="center" vertical="top"/>
    </xf>
    <xf numFmtId="165" fontId="18" fillId="0" borderId="9" xfId="9" applyNumberFormat="1" applyFont="1" applyBorder="1" applyAlignment="1">
      <alignment horizontal="center" vertical="top" wrapText="1"/>
    </xf>
    <xf numFmtId="165" fontId="18" fillId="0" borderId="2" xfId="9" applyNumberFormat="1" applyFont="1" applyBorder="1" applyAlignment="1">
      <alignment horizontal="center" vertical="top" wrapText="1"/>
    </xf>
    <xf numFmtId="165" fontId="23" fillId="0" borderId="2" xfId="9" applyNumberFormat="1" applyFont="1" applyFill="1" applyBorder="1" applyAlignment="1">
      <alignment horizontal="center" vertical="top"/>
    </xf>
    <xf numFmtId="1" fontId="18" fillId="0" borderId="9" xfId="9" applyNumberFormat="1" applyFont="1" applyBorder="1" applyAlignment="1">
      <alignment horizontal="center" vertical="top" wrapText="1"/>
    </xf>
    <xf numFmtId="166" fontId="18" fillId="0" borderId="9" xfId="9" applyNumberFormat="1" applyFont="1" applyBorder="1" applyAlignment="1">
      <alignment horizontal="center" vertical="top"/>
    </xf>
    <xf numFmtId="3" fontId="23" fillId="0" borderId="2" xfId="9" applyNumberFormat="1" applyFont="1" applyBorder="1" applyAlignment="1">
      <alignment horizontal="center" vertical="top"/>
    </xf>
    <xf numFmtId="2" fontId="19" fillId="0" borderId="15" xfId="9" quotePrefix="1" applyNumberFormat="1" applyFont="1" applyFill="1" applyBorder="1" applyAlignment="1">
      <alignment horizontal="left" vertical="top" wrapText="1"/>
    </xf>
    <xf numFmtId="2" fontId="19" fillId="0" borderId="15" xfId="9" quotePrefix="1" applyNumberFormat="1" applyFont="1" applyFill="1" applyBorder="1" applyAlignment="1">
      <alignment horizontal="left" vertical="top" wrapText="1" indent="2"/>
    </xf>
    <xf numFmtId="0" fontId="19" fillId="0" borderId="15" xfId="9" applyNumberFormat="1" applyFont="1" applyBorder="1" applyAlignment="1">
      <alignment horizontal="left" vertical="top" wrapText="1" indent="2"/>
    </xf>
    <xf numFmtId="166" fontId="18" fillId="0" borderId="9" xfId="9" applyNumberFormat="1" applyFont="1" applyBorder="1" applyAlignment="1">
      <alignment horizontal="center" vertical="top" wrapText="1"/>
    </xf>
    <xf numFmtId="2" fontId="20" fillId="0" borderId="15" xfId="9" applyNumberFormat="1" applyFont="1" applyFill="1" applyBorder="1" applyAlignment="1">
      <alignment horizontal="left" vertical="top" wrapText="1" indent="1"/>
    </xf>
    <xf numFmtId="166" fontId="18" fillId="0" borderId="9" xfId="9" applyNumberFormat="1" applyFont="1" applyFill="1" applyBorder="1" applyAlignment="1">
      <alignment horizontal="center" vertical="top"/>
    </xf>
    <xf numFmtId="166" fontId="18" fillId="0" borderId="2" xfId="9" applyNumberFormat="1" applyFont="1" applyFill="1" applyBorder="1" applyAlignment="1">
      <alignment horizontal="center" vertical="top"/>
    </xf>
    <xf numFmtId="0" fontId="20" fillId="0" borderId="8" xfId="9" applyNumberFormat="1" applyFont="1" applyFill="1" applyBorder="1" applyAlignment="1">
      <alignment horizontal="left" vertical="top" wrapText="1" indent="1"/>
    </xf>
    <xf numFmtId="1" fontId="21" fillId="0" borderId="14" xfId="9" applyNumberFormat="1" applyFont="1" applyFill="1" applyBorder="1" applyAlignment="1">
      <alignment horizontal="center" vertical="top"/>
    </xf>
    <xf numFmtId="2" fontId="20" fillId="0" borderId="8" xfId="9" applyNumberFormat="1" applyFont="1" applyFill="1" applyBorder="1" applyAlignment="1">
      <alignment horizontal="left" vertical="top" wrapText="1" indent="1"/>
    </xf>
    <xf numFmtId="2" fontId="20" fillId="0" borderId="8" xfId="9" applyNumberFormat="1" applyFont="1" applyBorder="1" applyAlignment="1">
      <alignment horizontal="left" vertical="top" wrapText="1" indent="1"/>
    </xf>
    <xf numFmtId="3" fontId="21" fillId="0" borderId="2" xfId="9" quotePrefix="1" applyNumberFormat="1" applyFont="1" applyFill="1" applyBorder="1" applyAlignment="1">
      <alignment horizontal="center" vertical="top" wrapText="1"/>
    </xf>
    <xf numFmtId="0" fontId="20" fillId="0" borderId="12" xfId="9" applyNumberFormat="1" applyFont="1" applyFill="1" applyBorder="1" applyAlignment="1">
      <alignment horizontal="center" vertical="top"/>
    </xf>
    <xf numFmtId="166" fontId="19" fillId="0" borderId="7" xfId="9" applyNumberFormat="1" applyFont="1" applyFill="1" applyBorder="1" applyAlignment="1">
      <alignment horizontal="center" vertical="top" wrapText="1"/>
    </xf>
    <xf numFmtId="3" fontId="20" fillId="0" borderId="3" xfId="9" applyNumberFormat="1" applyFont="1" applyFill="1" applyBorder="1" applyAlignment="1">
      <alignment horizontal="center" vertical="top" wrapText="1"/>
    </xf>
    <xf numFmtId="166" fontId="18" fillId="0" borderId="14" xfId="9" applyNumberFormat="1" applyFont="1" applyFill="1" applyBorder="1" applyAlignment="1">
      <alignment horizontal="center" vertical="top" wrapText="1"/>
    </xf>
    <xf numFmtId="165" fontId="18" fillId="0" borderId="2" xfId="9" applyNumberFormat="1" applyFont="1" applyFill="1" applyBorder="1" applyAlignment="1">
      <alignment horizontal="center" vertical="top"/>
    </xf>
    <xf numFmtId="166" fontId="18" fillId="0" borderId="14" xfId="9" applyNumberFormat="1" applyFont="1" applyBorder="1" applyAlignment="1">
      <alignment horizontal="center" vertical="top" wrapText="1"/>
    </xf>
    <xf numFmtId="166" fontId="19" fillId="0" borderId="3" xfId="9" applyNumberFormat="1" applyFont="1" applyFill="1" applyBorder="1" applyAlignment="1">
      <alignment horizontal="center" vertical="top" wrapText="1"/>
    </xf>
    <xf numFmtId="9" fontId="18" fillId="0" borderId="9" xfId="6" applyFont="1" applyFill="1" applyBorder="1" applyAlignment="1">
      <alignment horizontal="center" vertical="top"/>
    </xf>
    <xf numFmtId="10" fontId="18" fillId="0" borderId="9" xfId="6" applyNumberFormat="1" applyFont="1" applyFill="1" applyBorder="1" applyAlignment="1">
      <alignment horizontal="center" vertical="top"/>
    </xf>
    <xf numFmtId="166" fontId="22" fillId="0" borderId="3" xfId="9" applyNumberFormat="1" applyFont="1" applyFill="1" applyBorder="1" applyAlignment="1">
      <alignment horizontal="center" vertical="top"/>
    </xf>
    <xf numFmtId="0" fontId="19" fillId="0" borderId="15" xfId="9" applyNumberFormat="1" applyFont="1" applyFill="1" applyBorder="1" applyAlignment="1">
      <alignment horizontal="left" vertical="top"/>
    </xf>
    <xf numFmtId="0" fontId="20" fillId="0" borderId="5" xfId="0" applyFont="1" applyBorder="1" applyAlignment="1">
      <alignment horizontal="center" vertical="top"/>
    </xf>
    <xf numFmtId="166" fontId="17" fillId="0" borderId="2" xfId="9" applyNumberFormat="1" applyFont="1" applyFill="1" applyBorder="1" applyAlignment="1">
      <alignment horizontal="center" vertical="top" wrapText="1"/>
    </xf>
    <xf numFmtId="166" fontId="18" fillId="0" borderId="2" xfId="9" applyNumberFormat="1" applyFont="1" applyBorder="1" applyAlignment="1">
      <alignment horizontal="center" vertical="top"/>
    </xf>
    <xf numFmtId="166" fontId="17" fillId="0" borderId="2" xfId="9" applyNumberFormat="1" applyFont="1" applyBorder="1" applyAlignment="1">
      <alignment horizontal="center" vertical="top" wrapText="1"/>
    </xf>
    <xf numFmtId="4" fontId="17" fillId="0" borderId="2" xfId="9" applyNumberFormat="1" applyFont="1" applyFill="1" applyBorder="1" applyAlignment="1">
      <alignment horizontal="center" vertical="top" wrapText="1"/>
    </xf>
    <xf numFmtId="4" fontId="17" fillId="0" borderId="2" xfId="9" applyNumberFormat="1" applyFont="1" applyBorder="1" applyAlignment="1">
      <alignment horizontal="center" vertical="top" wrapText="1"/>
    </xf>
    <xf numFmtId="1" fontId="20" fillId="0" borderId="14" xfId="9" applyNumberFormat="1" applyFont="1" applyFill="1" applyBorder="1" applyAlignment="1">
      <alignment horizontal="center" vertical="top"/>
    </xf>
    <xf numFmtId="165" fontId="19" fillId="0" borderId="9" xfId="9" applyNumberFormat="1" applyFont="1" applyBorder="1" applyAlignment="1">
      <alignment horizontal="center" vertical="top" wrapText="1"/>
    </xf>
    <xf numFmtId="165" fontId="19" fillId="0" borderId="2" xfId="9" applyNumberFormat="1" applyFont="1" applyBorder="1" applyAlignment="1">
      <alignment horizontal="center" vertical="top" wrapText="1"/>
    </xf>
    <xf numFmtId="165" fontId="17" fillId="0" borderId="2" xfId="9" applyNumberFormat="1" applyFont="1" applyBorder="1" applyAlignment="1">
      <alignment horizontal="center" vertical="top" wrapText="1"/>
    </xf>
    <xf numFmtId="165" fontId="17" fillId="0" borderId="9" xfId="9" applyNumberFormat="1" applyFont="1" applyBorder="1" applyAlignment="1">
      <alignment horizontal="center" vertical="top" wrapText="1"/>
    </xf>
    <xf numFmtId="165" fontId="19" fillId="0" borderId="9" xfId="9" applyNumberFormat="1" applyFont="1" applyFill="1" applyBorder="1" applyAlignment="1">
      <alignment horizontal="center" vertical="top" wrapText="1"/>
    </xf>
    <xf numFmtId="3" fontId="19" fillId="0" borderId="7" xfId="9" applyNumberFormat="1" applyFont="1" applyBorder="1" applyAlignment="1">
      <alignment horizontal="center" vertical="top"/>
    </xf>
    <xf numFmtId="3" fontId="19" fillId="0" borderId="3" xfId="9" applyNumberFormat="1" applyFont="1" applyBorder="1" applyAlignment="1">
      <alignment horizontal="center" vertical="top"/>
    </xf>
    <xf numFmtId="165" fontId="17" fillId="0" borderId="9" xfId="9" applyNumberFormat="1" applyFont="1" applyFill="1" applyBorder="1" applyAlignment="1">
      <alignment horizontal="center" vertical="top" wrapText="1"/>
    </xf>
    <xf numFmtId="3" fontId="19" fillId="0" borderId="7" xfId="9" applyNumberFormat="1" applyFont="1" applyFill="1" applyBorder="1" applyAlignment="1">
      <alignment horizontal="center" vertical="top"/>
    </xf>
    <xf numFmtId="4" fontId="18" fillId="0" borderId="9" xfId="9" applyNumberFormat="1" applyFont="1" applyFill="1" applyBorder="1" applyAlignment="1">
      <alignment horizontal="center" vertical="top" wrapText="1"/>
    </xf>
    <xf numFmtId="166" fontId="17" fillId="0" borderId="2" xfId="9" applyNumberFormat="1" applyFont="1" applyFill="1" applyBorder="1" applyAlignment="1">
      <alignment horizontal="center" vertical="top"/>
    </xf>
    <xf numFmtId="166" fontId="19" fillId="0" borderId="2" xfId="9" applyNumberFormat="1" applyFont="1" applyFill="1" applyBorder="1" applyAlignment="1">
      <alignment horizontal="center" vertical="top"/>
    </xf>
    <xf numFmtId="166" fontId="21" fillId="0" borderId="2" xfId="9" applyNumberFormat="1" applyFont="1" applyFill="1" applyBorder="1" applyAlignment="1">
      <alignment horizontal="center" vertical="top"/>
    </xf>
    <xf numFmtId="166" fontId="20" fillId="0" borderId="2" xfId="9" applyNumberFormat="1" applyFont="1" applyFill="1" applyBorder="1" applyAlignment="1">
      <alignment horizontal="center" vertical="top"/>
    </xf>
    <xf numFmtId="166" fontId="20" fillId="0" borderId="2" xfId="9" applyNumberFormat="1" applyFont="1" applyFill="1" applyBorder="1" applyAlignment="1">
      <alignment horizontal="center" vertical="top" wrapText="1"/>
    </xf>
    <xf numFmtId="4" fontId="18" fillId="0" borderId="2" xfId="9" applyNumberFormat="1" applyFont="1" applyBorder="1" applyAlignment="1">
      <alignment horizontal="center" vertical="top"/>
    </xf>
    <xf numFmtId="4" fontId="19" fillId="0" borderId="2" xfId="9" applyNumberFormat="1" applyFont="1" applyBorder="1" applyAlignment="1">
      <alignment horizontal="center" vertical="top" wrapText="1"/>
    </xf>
    <xf numFmtId="1" fontId="21" fillId="0" borderId="9" xfId="9" applyNumberFormat="1" applyFont="1" applyFill="1" applyBorder="1" applyAlignment="1">
      <alignment horizontal="center" vertical="top" wrapText="1"/>
    </xf>
    <xf numFmtId="1" fontId="18" fillId="0" borderId="9" xfId="9" quotePrefix="1" applyNumberFormat="1" applyFont="1" applyFill="1" applyBorder="1" applyAlignment="1">
      <alignment horizontal="center" vertical="top" wrapText="1"/>
    </xf>
    <xf numFmtId="165" fontId="21" fillId="0" borderId="9" xfId="9" applyNumberFormat="1" applyFont="1" applyBorder="1" applyAlignment="1">
      <alignment horizontal="center" vertical="top"/>
    </xf>
    <xf numFmtId="1" fontId="19" fillId="0" borderId="2" xfId="9" applyNumberFormat="1" applyFont="1" applyBorder="1" applyAlignment="1">
      <alignment horizontal="center" vertical="top" wrapText="1"/>
    </xf>
    <xf numFmtId="1" fontId="19" fillId="0" borderId="9" xfId="9" applyNumberFormat="1" applyFont="1" applyBorder="1" applyAlignment="1">
      <alignment horizontal="center" vertical="top" wrapText="1"/>
    </xf>
    <xf numFmtId="3" fontId="20" fillId="0" borderId="7" xfId="9" applyNumberFormat="1" applyFont="1" applyFill="1" applyBorder="1" applyAlignment="1">
      <alignment horizontal="center" vertical="top" wrapText="1"/>
    </xf>
    <xf numFmtId="0" fontId="17" fillId="0" borderId="9" xfId="9" applyNumberFormat="1" applyFont="1" applyFill="1" applyBorder="1" applyAlignment="1">
      <alignment horizontal="center" vertical="top" wrapText="1"/>
    </xf>
    <xf numFmtId="165" fontId="20" fillId="0" borderId="13" xfId="9" applyNumberFormat="1" applyFont="1" applyFill="1" applyBorder="1" applyAlignment="1">
      <alignment horizontal="left" vertical="top" wrapText="1" indent="1"/>
    </xf>
    <xf numFmtId="165" fontId="21" fillId="0" borderId="14" xfId="9" applyNumberFormat="1" applyFont="1" applyFill="1" applyBorder="1" applyAlignment="1">
      <alignment horizontal="center" vertical="top" wrapText="1"/>
    </xf>
    <xf numFmtId="0" fontId="20" fillId="0" borderId="14" xfId="9" applyNumberFormat="1" applyFont="1" applyFill="1" applyBorder="1" applyAlignment="1">
      <alignment horizontal="center" vertical="top"/>
    </xf>
    <xf numFmtId="0" fontId="21" fillId="0" borderId="14" xfId="9" applyNumberFormat="1" applyFont="1" applyBorder="1" applyAlignment="1">
      <alignment horizontal="center" vertical="top"/>
    </xf>
    <xf numFmtId="0" fontId="20" fillId="0" borderId="14" xfId="9" applyNumberFormat="1" applyFont="1" applyBorder="1" applyAlignment="1">
      <alignment horizontal="center" vertical="top"/>
    </xf>
    <xf numFmtId="165" fontId="21" fillId="0" borderId="14" xfId="9" applyNumberFormat="1" applyFont="1" applyBorder="1" applyAlignment="1">
      <alignment horizontal="center" vertical="top"/>
    </xf>
    <xf numFmtId="3" fontId="20" fillId="0" borderId="14" xfId="9" applyNumberFormat="1" applyFont="1" applyBorder="1" applyAlignment="1">
      <alignment horizontal="center" vertical="top"/>
    </xf>
    <xf numFmtId="3" fontId="20" fillId="0" borderId="14" xfId="9" applyNumberFormat="1" applyFont="1" applyBorder="1" applyAlignment="1">
      <alignment horizontal="center" vertical="top" wrapText="1"/>
    </xf>
    <xf numFmtId="0" fontId="20" fillId="0" borderId="12" xfId="9" applyNumberFormat="1" applyFont="1" applyBorder="1" applyAlignment="1">
      <alignment horizontal="center" vertical="top"/>
    </xf>
    <xf numFmtId="165" fontId="21" fillId="0" borderId="2" xfId="6" applyNumberFormat="1" applyFont="1" applyFill="1" applyBorder="1" applyAlignment="1">
      <alignment horizontal="center" vertical="top"/>
    </xf>
    <xf numFmtId="2" fontId="19" fillId="0" borderId="2" xfId="9" applyNumberFormat="1" applyFont="1" applyFill="1" applyBorder="1" applyAlignment="1">
      <alignment horizontal="center" vertical="top"/>
    </xf>
    <xf numFmtId="3" fontId="31" fillId="0" borderId="0" xfId="9" applyNumberFormat="1" applyFont="1" applyFill="1" applyBorder="1" applyAlignment="1">
      <alignment horizontal="center" vertical="top" wrapText="1"/>
    </xf>
    <xf numFmtId="2" fontId="21" fillId="0" borderId="9" xfId="9" applyNumberFormat="1" applyFont="1" applyFill="1" applyBorder="1" applyAlignment="1">
      <alignment horizontal="center" vertical="top" wrapText="1"/>
    </xf>
    <xf numFmtId="166" fontId="17" fillId="0" borderId="9" xfId="9" applyNumberFormat="1" applyFont="1" applyFill="1" applyBorder="1" applyAlignment="1">
      <alignment horizontal="center" vertical="top"/>
    </xf>
    <xf numFmtId="166" fontId="20" fillId="0" borderId="5" xfId="9" applyNumberFormat="1" applyFont="1" applyFill="1" applyBorder="1" applyAlignment="1">
      <alignment horizontal="center" vertical="top"/>
    </xf>
    <xf numFmtId="166" fontId="20" fillId="0" borderId="7" xfId="9" applyNumberFormat="1" applyFont="1" applyFill="1" applyBorder="1" applyAlignment="1">
      <alignment horizontal="center" vertical="top" wrapText="1"/>
    </xf>
    <xf numFmtId="2" fontId="17" fillId="0" borderId="9" xfId="9" applyNumberFormat="1" applyFont="1" applyFill="1" applyBorder="1" applyAlignment="1">
      <alignment horizontal="center" vertical="top"/>
    </xf>
    <xf numFmtId="0" fontId="20" fillId="0" borderId="15" xfId="9" applyNumberFormat="1" applyFont="1" applyFill="1" applyBorder="1" applyAlignment="1">
      <alignment horizontal="left" vertical="top" wrapText="1" indent="4"/>
    </xf>
    <xf numFmtId="2" fontId="17" fillId="0" borderId="2" xfId="9" applyNumberFormat="1" applyFont="1" applyFill="1" applyBorder="1" applyAlignment="1">
      <alignment horizontal="center" vertical="top" wrapText="1"/>
    </xf>
    <xf numFmtId="0" fontId="19" fillId="0" borderId="0" xfId="0" applyFont="1" applyAlignment="1">
      <alignment horizontal="left" vertical="center" wrapText="1"/>
    </xf>
    <xf numFmtId="2" fontId="19" fillId="0" borderId="0" xfId="9" applyNumberFormat="1" applyFont="1" applyFill="1" applyBorder="1" applyAlignment="1">
      <alignment horizontal="left" vertical="top" wrapText="1"/>
    </xf>
    <xf numFmtId="0" fontId="19" fillId="0" borderId="0" xfId="9" applyNumberFormat="1" applyFont="1" applyFill="1" applyBorder="1" applyAlignment="1">
      <alignment horizontal="center" vertical="top" wrapText="1"/>
    </xf>
    <xf numFmtId="0" fontId="20" fillId="0" borderId="0" xfId="9" applyNumberFormat="1" applyFont="1" applyFill="1" applyAlignment="1">
      <alignment horizontal="center" vertical="top" wrapText="1"/>
    </xf>
    <xf numFmtId="166" fontId="20" fillId="0" borderId="0" xfId="9" applyNumberFormat="1" applyFont="1" applyFill="1" applyBorder="1" applyAlignment="1">
      <alignment horizontal="center" vertical="top"/>
    </xf>
    <xf numFmtId="3" fontId="19" fillId="0" borderId="0" xfId="9" applyNumberFormat="1" applyFont="1" applyFill="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0" fillId="0" borderId="0" xfId="0" applyAlignment="1">
      <alignment wrapText="1"/>
    </xf>
    <xf numFmtId="0" fontId="3" fillId="0" borderId="0" xfId="0" applyFont="1" applyAlignment="1">
      <alignment horizontal="center" wrapText="1"/>
    </xf>
    <xf numFmtId="0" fontId="3" fillId="0" borderId="0" xfId="0" applyFont="1" applyAlignment="1">
      <alignment horizontal="center"/>
    </xf>
    <xf numFmtId="0" fontId="0" fillId="0" borderId="0" xfId="0" applyAlignment="1">
      <alignment horizontal="center"/>
    </xf>
    <xf numFmtId="0" fontId="0" fillId="0" borderId="0" xfId="0" applyAlignment="1">
      <alignment horizontal="center" vertical="top"/>
    </xf>
    <xf numFmtId="0" fontId="0" fillId="12" borderId="0" xfId="0" applyFill="1" applyAlignment="1">
      <alignment horizontal="center"/>
    </xf>
    <xf numFmtId="0" fontId="41" fillId="0" borderId="24" xfId="0" applyFont="1" applyBorder="1" applyAlignment="1">
      <alignment horizontal="left" vertical="top" wrapText="1"/>
    </xf>
    <xf numFmtId="0" fontId="41" fillId="0" borderId="0" xfId="0" applyFont="1" applyAlignment="1">
      <alignment horizontal="left" vertical="top" wrapText="1"/>
    </xf>
    <xf numFmtId="0" fontId="41" fillId="7" borderId="0" xfId="0" applyFont="1" applyFill="1" applyAlignment="1">
      <alignment horizontal="left" vertical="top" wrapText="1"/>
    </xf>
    <xf numFmtId="0" fontId="20" fillId="0" borderId="7" xfId="9" applyNumberFormat="1" applyFont="1" applyFill="1" applyBorder="1" applyAlignment="1">
      <alignment horizontal="center" vertical="top" wrapText="1"/>
    </xf>
    <xf numFmtId="0" fontId="0" fillId="0" borderId="0" xfId="0" applyAlignment="1">
      <alignment horizontal="center" vertical="center"/>
    </xf>
    <xf numFmtId="0" fontId="0" fillId="7" borderId="0" xfId="0" applyFill="1" applyAlignment="1">
      <alignment horizontal="center"/>
    </xf>
    <xf numFmtId="0" fontId="18" fillId="0" borderId="2" xfId="9" quotePrefix="1" applyNumberFormat="1" applyFont="1" applyFill="1" applyBorder="1" applyAlignment="1">
      <alignment horizontal="center" vertical="top" wrapText="1"/>
    </xf>
    <xf numFmtId="165" fontId="17" fillId="0" borderId="2" xfId="9" applyNumberFormat="1" applyFont="1" applyFill="1" applyBorder="1" applyAlignment="1">
      <alignment horizontal="center" vertical="top" wrapText="1"/>
    </xf>
    <xf numFmtId="0" fontId="18" fillId="0" borderId="9" xfId="0" applyFont="1" applyBorder="1" applyAlignment="1">
      <alignment horizontal="center" vertical="top"/>
    </xf>
    <xf numFmtId="0" fontId="18" fillId="0" borderId="9" xfId="0" applyFont="1" applyBorder="1" applyAlignment="1">
      <alignment horizontal="center" vertical="center"/>
    </xf>
    <xf numFmtId="2" fontId="21" fillId="0" borderId="9" xfId="9" quotePrefix="1" applyNumberFormat="1" applyFont="1" applyFill="1" applyBorder="1" applyAlignment="1">
      <alignment horizontal="center" vertical="top"/>
    </xf>
    <xf numFmtId="2" fontId="19" fillId="0" borderId="2" xfId="9" applyNumberFormat="1" applyFont="1" applyBorder="1" applyAlignment="1">
      <alignment horizontal="left" vertical="top" wrapText="1"/>
    </xf>
    <xf numFmtId="0" fontId="20" fillId="0" borderId="2" xfId="9" applyNumberFormat="1" applyFont="1" applyFill="1" applyBorder="1" applyAlignment="1">
      <alignment horizontal="left" vertical="top" wrapText="1"/>
    </xf>
    <xf numFmtId="0" fontId="20" fillId="0" borderId="2" xfId="9" applyNumberFormat="1" applyFont="1" applyFill="1" applyBorder="1" applyAlignment="1">
      <alignment horizontal="left" vertical="top" wrapText="1" indent="1"/>
    </xf>
    <xf numFmtId="0" fontId="17" fillId="0" borderId="9" xfId="9" applyNumberFormat="1" applyFont="1" applyBorder="1" applyAlignment="1">
      <alignment horizontal="center" vertical="top" wrapText="1"/>
    </xf>
    <xf numFmtId="2" fontId="20" fillId="0" borderId="0" xfId="9" applyNumberFormat="1" applyFont="1" applyBorder="1" applyAlignment="1">
      <alignment horizontal="left" vertical="top" wrapText="1"/>
    </xf>
    <xf numFmtId="1" fontId="32" fillId="0" borderId="0" xfId="9" applyNumberFormat="1" applyFont="1" applyFill="1" applyBorder="1" applyAlignment="1">
      <alignment horizontal="center" vertical="top"/>
    </xf>
    <xf numFmtId="1" fontId="32" fillId="0" borderId="0" xfId="9" applyNumberFormat="1" applyFont="1" applyBorder="1" applyAlignment="1">
      <alignment horizontal="center" vertical="top"/>
    </xf>
    <xf numFmtId="3" fontId="20" fillId="0" borderId="0" xfId="9" applyNumberFormat="1" applyFont="1" applyBorder="1" applyAlignment="1">
      <alignment horizontal="center" vertical="top"/>
    </xf>
    <xf numFmtId="166" fontId="20" fillId="0" borderId="0" xfId="9" applyNumberFormat="1" applyFont="1" applyBorder="1" applyAlignment="1">
      <alignment horizontal="center" vertical="top"/>
    </xf>
    <xf numFmtId="0" fontId="20" fillId="0" borderId="2" xfId="9" applyNumberFormat="1" applyFont="1" applyFill="1" applyBorder="1" applyAlignment="1">
      <alignment horizontal="left" vertical="top" wrapText="1" indent="2"/>
    </xf>
    <xf numFmtId="0" fontId="19" fillId="0" borderId="2" xfId="9" applyNumberFormat="1" applyFont="1" applyBorder="1" applyAlignment="1">
      <alignment horizontal="left" vertical="top" wrapText="1"/>
    </xf>
    <xf numFmtId="0" fontId="20" fillId="0" borderId="2" xfId="9" applyNumberFormat="1" applyFont="1" applyBorder="1" applyAlignment="1">
      <alignment horizontal="left" vertical="top" wrapText="1"/>
    </xf>
    <xf numFmtId="0" fontId="23" fillId="0" borderId="0" xfId="9" applyNumberFormat="1" applyFont="1" applyFill="1" applyBorder="1" applyAlignment="1">
      <alignment horizontal="center" vertical="top"/>
    </xf>
    <xf numFmtId="0" fontId="21" fillId="0" borderId="8" xfId="0" applyFont="1" applyBorder="1" applyAlignment="1">
      <alignment horizontal="left" vertical="center"/>
    </xf>
    <xf numFmtId="0" fontId="20" fillId="0" borderId="9" xfId="0" applyFont="1" applyBorder="1" applyAlignment="1">
      <alignment horizontal="left" wrapText="1"/>
    </xf>
    <xf numFmtId="0" fontId="20" fillId="0" borderId="9" xfId="0" applyFont="1" applyBorder="1"/>
    <xf numFmtId="0" fontId="20" fillId="0" borderId="7" xfId="0" applyFont="1" applyBorder="1"/>
    <xf numFmtId="3" fontId="19" fillId="0" borderId="0" xfId="9" applyNumberFormat="1" applyFont="1" applyBorder="1" applyAlignment="1">
      <alignment horizontal="center" vertical="top" wrapText="1"/>
    </xf>
    <xf numFmtId="0" fontId="19" fillId="0" borderId="0" xfId="9" applyNumberFormat="1" applyFont="1" applyFill="1" applyBorder="1" applyAlignment="1">
      <alignment horizontal="left" vertical="top" wrapText="1"/>
    </xf>
    <xf numFmtId="166" fontId="18" fillId="0" borderId="0" xfId="9" applyNumberFormat="1" applyFont="1" applyFill="1" applyBorder="1" applyAlignment="1">
      <alignment horizontal="center" vertical="top" wrapText="1"/>
    </xf>
    <xf numFmtId="0" fontId="18" fillId="0" borderId="0" xfId="9" applyNumberFormat="1" applyFont="1" applyFill="1" applyBorder="1" applyAlignment="1">
      <alignment horizontal="center" vertical="top" wrapText="1"/>
    </xf>
    <xf numFmtId="3" fontId="18" fillId="0" borderId="0" xfId="9" applyNumberFormat="1" applyFont="1" applyFill="1" applyBorder="1" applyAlignment="1">
      <alignment horizontal="center" vertical="top" wrapText="1"/>
    </xf>
    <xf numFmtId="2" fontId="20" fillId="0" borderId="0" xfId="9" applyNumberFormat="1" applyFont="1" applyFill="1" applyBorder="1" applyAlignment="1">
      <alignment horizontal="left" vertical="top" wrapText="1"/>
    </xf>
    <xf numFmtId="0" fontId="32" fillId="0" borderId="0" xfId="9" applyNumberFormat="1" applyFont="1" applyFill="1" applyBorder="1" applyAlignment="1">
      <alignment horizontal="center" vertical="top"/>
    </xf>
    <xf numFmtId="2" fontId="19" fillId="0" borderId="9" xfId="9" applyNumberFormat="1" applyFont="1" applyFill="1" applyBorder="1" applyAlignment="1">
      <alignment horizontal="left" vertical="top" wrapText="1" indent="1"/>
    </xf>
    <xf numFmtId="2" fontId="19" fillId="0" borderId="9" xfId="9" applyNumberFormat="1" applyFont="1" applyFill="1" applyBorder="1" applyAlignment="1">
      <alignment horizontal="left" vertical="top" wrapText="1"/>
    </xf>
    <xf numFmtId="0" fontId="20" fillId="0" borderId="0" xfId="9" applyNumberFormat="1" applyFont="1" applyFill="1" applyAlignment="1">
      <alignment horizontal="left" vertical="top" wrapText="1"/>
    </xf>
    <xf numFmtId="2" fontId="20" fillId="0" borderId="9" xfId="9" applyNumberFormat="1" applyFont="1" applyFill="1" applyBorder="1" applyAlignment="1">
      <alignment horizontal="left" vertical="top" wrapText="1"/>
    </xf>
    <xf numFmtId="2" fontId="20" fillId="0" borderId="2" xfId="9" applyNumberFormat="1" applyFont="1" applyFill="1" applyBorder="1" applyAlignment="1">
      <alignment horizontal="left" vertical="top" wrapText="1"/>
    </xf>
    <xf numFmtId="0" fontId="32" fillId="0" borderId="2" xfId="9" applyNumberFormat="1" applyFont="1" applyFill="1" applyBorder="1" applyAlignment="1">
      <alignment horizontal="left" vertical="top" wrapText="1" indent="1"/>
    </xf>
    <xf numFmtId="0" fontId="20" fillId="0" borderId="0" xfId="0" applyFont="1" applyAlignment="1">
      <alignment horizontal="left" indent="1"/>
    </xf>
    <xf numFmtId="0" fontId="20" fillId="0" borderId="0" xfId="0" applyFont="1" applyAlignment="1">
      <alignment horizontal="center" vertical="top"/>
    </xf>
    <xf numFmtId="2" fontId="19" fillId="0" borderId="9" xfId="9" applyNumberFormat="1" applyFont="1" applyBorder="1" applyAlignment="1">
      <alignment horizontal="left" vertical="top" wrapText="1"/>
    </xf>
    <xf numFmtId="0" fontId="19" fillId="0" borderId="2" xfId="9" quotePrefix="1" applyNumberFormat="1" applyFont="1" applyFill="1" applyBorder="1" applyAlignment="1">
      <alignment horizontal="left" vertical="top" wrapText="1" indent="2"/>
    </xf>
    <xf numFmtId="0" fontId="19" fillId="0" borderId="2" xfId="9" quotePrefix="1" applyNumberFormat="1" applyFont="1" applyFill="1" applyBorder="1" applyAlignment="1">
      <alignment horizontal="left" vertical="top" wrapText="1" indent="1"/>
    </xf>
    <xf numFmtId="0" fontId="20" fillId="0" borderId="2" xfId="0" applyFont="1" applyBorder="1"/>
    <xf numFmtId="0" fontId="19" fillId="0" borderId="0" xfId="0" applyFont="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22" fillId="0" borderId="0" xfId="0" applyFont="1" applyAlignment="1">
      <alignment vertical="center"/>
    </xf>
    <xf numFmtId="0" fontId="23" fillId="0" borderId="2" xfId="9" applyNumberFormat="1" applyFont="1" applyFill="1" applyBorder="1" applyAlignment="1">
      <alignment horizontal="left" vertical="top" wrapText="1" indent="1"/>
    </xf>
    <xf numFmtId="0" fontId="20" fillId="0" borderId="13" xfId="0" applyFont="1" applyBorder="1" applyAlignment="1">
      <alignment horizontal="left" indent="1"/>
    </xf>
    <xf numFmtId="3" fontId="20" fillId="0" borderId="3" xfId="9" applyNumberFormat="1" applyFont="1" applyBorder="1" applyAlignment="1">
      <alignment horizontal="center" vertical="top"/>
    </xf>
    <xf numFmtId="2" fontId="20" fillId="0" borderId="2" xfId="9" applyNumberFormat="1" applyFont="1" applyFill="1" applyBorder="1" applyAlignment="1">
      <alignment horizontal="center" vertical="top" wrapText="1"/>
    </xf>
    <xf numFmtId="2" fontId="31" fillId="0" borderId="2" xfId="9" applyNumberFormat="1" applyFont="1" applyFill="1" applyBorder="1" applyAlignment="1">
      <alignment horizontal="center" vertical="top" wrapText="1"/>
    </xf>
    <xf numFmtId="0" fontId="31" fillId="0" borderId="0" xfId="0" applyFont="1" applyAlignment="1">
      <alignment horizontal="left"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7"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37" fillId="11" borderId="15" xfId="0" applyFont="1" applyFill="1" applyBorder="1" applyAlignment="1">
      <alignment horizontal="center" vertical="center"/>
    </xf>
    <xf numFmtId="0" fontId="37" fillId="11" borderId="2" xfId="0" applyFont="1" applyFill="1" applyBorder="1" applyAlignment="1">
      <alignment horizontal="center" vertical="center"/>
    </xf>
    <xf numFmtId="0" fontId="37" fillId="11" borderId="3" xfId="0" applyFont="1" applyFill="1" applyBorder="1" applyAlignment="1">
      <alignment horizontal="center" vertical="center"/>
    </xf>
    <xf numFmtId="0" fontId="21" fillId="0" borderId="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6" xfId="0" applyFont="1" applyBorder="1" applyAlignment="1">
      <alignment horizontal="center" vertical="center"/>
    </xf>
    <xf numFmtId="0" fontId="21" fillId="0" borderId="11" xfId="0" applyFont="1" applyBorder="1" applyAlignment="1">
      <alignment horizontal="center" vertical="center"/>
    </xf>
    <xf numFmtId="0" fontId="20" fillId="0" borderId="0" xfId="0" applyFont="1" applyAlignment="1">
      <alignment horizontal="left" vertical="center" wrapText="1"/>
    </xf>
    <xf numFmtId="0" fontId="18" fillId="0" borderId="15" xfId="0" applyFont="1" applyBorder="1" applyAlignment="1">
      <alignment horizontal="left" vertical="center" indent="1"/>
    </xf>
    <xf numFmtId="0" fontId="18" fillId="0" borderId="2" xfId="0" applyFont="1" applyBorder="1" applyAlignment="1">
      <alignment horizontal="left" vertical="center" indent="1"/>
    </xf>
    <xf numFmtId="0" fontId="18" fillId="0" borderId="3" xfId="0" applyFont="1" applyBorder="1" applyAlignment="1">
      <alignment horizontal="left" vertical="center" indent="1"/>
    </xf>
    <xf numFmtId="0" fontId="19" fillId="0" borderId="6" xfId="0" applyFont="1" applyBorder="1" applyAlignment="1">
      <alignment horizontal="left" vertical="top" wrapText="1" indent="1"/>
    </xf>
    <xf numFmtId="0" fontId="19" fillId="0" borderId="4" xfId="0" applyFont="1" applyBorder="1" applyAlignment="1">
      <alignment horizontal="left" vertical="top" wrapText="1" indent="1"/>
    </xf>
    <xf numFmtId="0" fontId="19" fillId="0" borderId="11" xfId="0" applyFont="1" applyBorder="1" applyAlignment="1">
      <alignment horizontal="left" vertical="top" wrapText="1" indent="1"/>
    </xf>
    <xf numFmtId="0" fontId="18" fillId="0" borderId="8" xfId="0" applyFont="1" applyBorder="1" applyAlignment="1">
      <alignment horizontal="left" vertical="center" indent="1"/>
    </xf>
    <xf numFmtId="0" fontId="18" fillId="0" borderId="9" xfId="0" applyFont="1" applyBorder="1" applyAlignment="1">
      <alignment horizontal="left" vertical="center" indent="1"/>
    </xf>
    <xf numFmtId="0" fontId="18" fillId="0" borderId="7" xfId="0" applyFont="1" applyBorder="1" applyAlignment="1">
      <alignment horizontal="left" vertical="center" indent="1"/>
    </xf>
    <xf numFmtId="2" fontId="19" fillId="0" borderId="15" xfId="9" applyNumberFormat="1" applyFont="1" applyFill="1" applyBorder="1" applyAlignment="1">
      <alignment horizontal="left" vertical="top" wrapText="1"/>
    </xf>
    <xf numFmtId="2" fontId="19" fillId="0" borderId="2" xfId="9" applyNumberFormat="1" applyFont="1" applyFill="1" applyBorder="1" applyAlignment="1">
      <alignment horizontal="left" vertical="top" wrapText="1"/>
    </xf>
    <xf numFmtId="2" fontId="19" fillId="0" borderId="3" xfId="9" applyNumberFormat="1" applyFont="1" applyFill="1" applyBorder="1" applyAlignment="1">
      <alignment horizontal="left" vertical="top" wrapText="1"/>
    </xf>
    <xf numFmtId="0" fontId="31" fillId="0" borderId="0" xfId="0" applyFont="1" applyAlignment="1">
      <alignment horizontal="left" vertical="center" wrapText="1"/>
    </xf>
    <xf numFmtId="0" fontId="18" fillId="0" borderId="15"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7" borderId="15"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6" borderId="2" xfId="0" applyFont="1" applyFill="1" applyBorder="1" applyAlignment="1">
      <alignment horizontal="left" vertical="top"/>
    </xf>
    <xf numFmtId="0" fontId="18" fillId="6" borderId="3" xfId="0" applyFont="1" applyFill="1" applyBorder="1" applyAlignment="1">
      <alignment horizontal="left" vertical="top"/>
    </xf>
    <xf numFmtId="2" fontId="19" fillId="0" borderId="2" xfId="9" applyNumberFormat="1" applyFont="1" applyFill="1" applyBorder="1" applyAlignment="1">
      <alignment horizontal="left" vertical="top" wrapText="1" indent="1"/>
    </xf>
    <xf numFmtId="2" fontId="19" fillId="0" borderId="3" xfId="9" applyNumberFormat="1" applyFont="1" applyFill="1" applyBorder="1" applyAlignment="1">
      <alignment horizontal="left" vertical="top" wrapText="1" indent="1"/>
    </xf>
    <xf numFmtId="2" fontId="19" fillId="0" borderId="15" xfId="9" applyNumberFormat="1" applyFont="1" applyBorder="1" applyAlignment="1">
      <alignment horizontal="left" vertical="top" wrapText="1"/>
    </xf>
    <xf numFmtId="2" fontId="19" fillId="0" borderId="2" xfId="9" applyNumberFormat="1" applyFont="1" applyBorder="1" applyAlignment="1">
      <alignment horizontal="left" vertical="top" wrapText="1"/>
    </xf>
    <xf numFmtId="2" fontId="19" fillId="0" borderId="3" xfId="9" applyNumberFormat="1" applyFont="1" applyBorder="1" applyAlignment="1">
      <alignment horizontal="left" vertical="top" wrapText="1"/>
    </xf>
    <xf numFmtId="0" fontId="21" fillId="0" borderId="15" xfId="0" applyFont="1" applyBorder="1" applyAlignment="1">
      <alignment horizontal="left" vertical="center" indent="1"/>
    </xf>
    <xf numFmtId="0" fontId="21" fillId="0" borderId="2" xfId="0" applyFont="1" applyBorder="1" applyAlignment="1">
      <alignment horizontal="left" vertical="center" indent="1"/>
    </xf>
    <xf numFmtId="0" fontId="21" fillId="0" borderId="3" xfId="0" applyFont="1" applyBorder="1" applyAlignment="1">
      <alignment horizontal="left" vertical="center" indent="1"/>
    </xf>
    <xf numFmtId="2" fontId="19" fillId="0" borderId="15" xfId="9" applyNumberFormat="1" applyFont="1" applyFill="1" applyBorder="1" applyAlignment="1">
      <alignment horizontal="left" vertical="top" wrapText="1" indent="1"/>
    </xf>
    <xf numFmtId="0" fontId="19" fillId="0" borderId="0" xfId="0" applyFont="1" applyAlignment="1">
      <alignment horizontal="left" vertical="center" wrapText="1"/>
    </xf>
    <xf numFmtId="0" fontId="20" fillId="0" borderId="0" xfId="0" applyFont="1" applyAlignment="1">
      <alignment horizontal="left" vertical="top" wrapText="1"/>
    </xf>
    <xf numFmtId="0" fontId="19" fillId="0" borderId="6" xfId="0" applyFont="1" applyBorder="1" applyAlignment="1">
      <alignment horizontal="left" vertical="top" wrapText="1"/>
    </xf>
    <xf numFmtId="0" fontId="19" fillId="0" borderId="4" xfId="0" applyFont="1" applyBorder="1" applyAlignment="1">
      <alignment horizontal="left" vertical="top" wrapText="1"/>
    </xf>
    <xf numFmtId="0" fontId="19" fillId="0" borderId="11" xfId="0" applyFont="1" applyBorder="1" applyAlignment="1">
      <alignment horizontal="left" vertical="top" wrapText="1"/>
    </xf>
    <xf numFmtId="0" fontId="20" fillId="0" borderId="6" xfId="0" applyFont="1" applyBorder="1" applyAlignment="1">
      <alignment horizontal="left" vertical="top" wrapText="1" indent="1"/>
    </xf>
    <xf numFmtId="0" fontId="20" fillId="0" borderId="4" xfId="0" applyFont="1" applyBorder="1" applyAlignment="1">
      <alignment horizontal="left" vertical="top" wrapText="1" indent="1"/>
    </xf>
    <xf numFmtId="0" fontId="20" fillId="0" borderId="11" xfId="0" applyFont="1" applyBorder="1" applyAlignment="1">
      <alignment horizontal="left" vertical="top" wrapText="1" indent="1"/>
    </xf>
    <xf numFmtId="0" fontId="19" fillId="0" borderId="15" xfId="0" applyFont="1" applyBorder="1" applyAlignment="1">
      <alignment horizontal="left" vertical="top"/>
    </xf>
    <xf numFmtId="0" fontId="19" fillId="0" borderId="2" xfId="0" applyFont="1" applyBorder="1" applyAlignment="1">
      <alignment horizontal="left" vertical="top"/>
    </xf>
    <xf numFmtId="0" fontId="19" fillId="0" borderId="3" xfId="0" applyFont="1" applyBorder="1" applyAlignment="1">
      <alignment horizontal="left" vertical="top"/>
    </xf>
    <xf numFmtId="0" fontId="18" fillId="6" borderId="15" xfId="0" applyFont="1" applyFill="1" applyBorder="1" applyAlignment="1">
      <alignment horizontal="left" vertical="top"/>
    </xf>
    <xf numFmtId="0" fontId="31" fillId="0" borderId="0" xfId="0" applyFont="1" applyAlignment="1">
      <alignment horizontal="left" vertical="top" wrapText="1"/>
    </xf>
    <xf numFmtId="0" fontId="22" fillId="0" borderId="0" xfId="0" applyFont="1" applyAlignment="1">
      <alignment horizontal="left" vertical="center" wrapText="1"/>
    </xf>
    <xf numFmtId="2" fontId="18" fillId="6" borderId="15" xfId="9" applyNumberFormat="1" applyFont="1" applyFill="1" applyBorder="1" applyAlignment="1">
      <alignment horizontal="left" vertical="top" wrapText="1"/>
    </xf>
    <xf numFmtId="2" fontId="18" fillId="6" borderId="2" xfId="9" applyNumberFormat="1" applyFont="1" applyFill="1" applyBorder="1" applyAlignment="1">
      <alignment horizontal="left" vertical="top" wrapText="1"/>
    </xf>
    <xf numFmtId="2" fontId="18" fillId="6" borderId="3" xfId="9" applyNumberFormat="1" applyFont="1" applyFill="1" applyBorder="1" applyAlignment="1">
      <alignment horizontal="left" vertical="top" wrapText="1"/>
    </xf>
    <xf numFmtId="3" fontId="20" fillId="0" borderId="15" xfId="9" applyNumberFormat="1" applyFont="1" applyFill="1" applyBorder="1" applyAlignment="1">
      <alignment horizontal="left" vertical="top" wrapText="1"/>
    </xf>
    <xf numFmtId="3" fontId="21" fillId="0" borderId="2" xfId="9" applyNumberFormat="1" applyFont="1" applyFill="1" applyBorder="1" applyAlignment="1">
      <alignment horizontal="left" vertical="top" wrapText="1"/>
    </xf>
    <xf numFmtId="3" fontId="21" fillId="0" borderId="3" xfId="9" applyNumberFormat="1" applyFont="1" applyFill="1" applyBorder="1" applyAlignment="1">
      <alignment horizontal="left" vertical="top" wrapText="1"/>
    </xf>
    <xf numFmtId="0" fontId="21" fillId="7" borderId="15"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3" xfId="0" applyFont="1" applyFill="1" applyBorder="1" applyAlignment="1">
      <alignment horizontal="center" vertical="center"/>
    </xf>
    <xf numFmtId="0" fontId="21" fillId="0" borderId="15"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0" fillId="0" borderId="15"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2" fontId="20" fillId="0" borderId="15" xfId="9" applyNumberFormat="1" applyFont="1" applyBorder="1" applyAlignment="1">
      <alignment vertical="top"/>
    </xf>
    <xf numFmtId="2" fontId="20" fillId="0" borderId="2" xfId="9" applyNumberFormat="1" applyFont="1" applyBorder="1" applyAlignment="1">
      <alignment vertical="top"/>
    </xf>
    <xf numFmtId="2" fontId="20" fillId="0" borderId="3" xfId="9" applyNumberFormat="1" applyFont="1" applyBorder="1" applyAlignment="1">
      <alignment vertical="top"/>
    </xf>
    <xf numFmtId="0" fontId="21" fillId="6" borderId="15" xfId="0" applyFont="1" applyFill="1" applyBorder="1" applyAlignment="1">
      <alignment horizontal="left" vertical="center"/>
    </xf>
    <xf numFmtId="0" fontId="21" fillId="6" borderId="2" xfId="0" applyFont="1" applyFill="1" applyBorder="1" applyAlignment="1">
      <alignment horizontal="left" vertical="center"/>
    </xf>
    <xf numFmtId="0" fontId="21" fillId="6" borderId="3" xfId="0" applyFont="1" applyFill="1" applyBorder="1" applyAlignment="1">
      <alignment horizontal="left" vertical="center"/>
    </xf>
    <xf numFmtId="0" fontId="21" fillId="6" borderId="1" xfId="0" applyFont="1" applyFill="1" applyBorder="1" applyAlignment="1">
      <alignment horizontal="left" vertical="center"/>
    </xf>
    <xf numFmtId="0" fontId="21" fillId="0" borderId="13" xfId="0" applyFont="1" applyBorder="1" applyAlignment="1">
      <alignment horizontal="left" vertical="center" indent="1"/>
    </xf>
    <xf numFmtId="0" fontId="21" fillId="0" borderId="1" xfId="0" applyFont="1" applyBorder="1" applyAlignment="1">
      <alignment horizontal="left" vertical="center" indent="1"/>
    </xf>
    <xf numFmtId="0" fontId="23" fillId="6" borderId="2" xfId="0" applyFont="1" applyFill="1" applyBorder="1" applyAlignment="1">
      <alignment horizontal="left" vertical="top"/>
    </xf>
    <xf numFmtId="0" fontId="23" fillId="6" borderId="3" xfId="0" applyFont="1" applyFill="1" applyBorder="1" applyAlignment="1">
      <alignment horizontal="left" vertical="top"/>
    </xf>
    <xf numFmtId="0" fontId="19" fillId="0" borderId="0" xfId="0" applyFont="1" applyAlignment="1">
      <alignment horizontal="left" vertical="top"/>
    </xf>
    <xf numFmtId="0" fontId="20" fillId="0" borderId="15" xfId="9" applyNumberFormat="1" applyFont="1" applyFill="1" applyBorder="1" applyAlignment="1">
      <alignment horizontal="left" vertical="top" wrapText="1"/>
    </xf>
    <xf numFmtId="0" fontId="20" fillId="0" borderId="2" xfId="9" applyNumberFormat="1" applyFont="1" applyFill="1" applyBorder="1" applyAlignment="1">
      <alignment horizontal="left" vertical="top" wrapText="1"/>
    </xf>
    <xf numFmtId="0" fontId="20" fillId="0" borderId="3" xfId="9" applyNumberFormat="1" applyFont="1" applyFill="1" applyBorder="1" applyAlignment="1">
      <alignment horizontal="left" vertical="top" wrapText="1"/>
    </xf>
    <xf numFmtId="0" fontId="19" fillId="0" borderId="15" xfId="9" applyNumberFormat="1" applyFont="1" applyFill="1" applyBorder="1" applyAlignment="1">
      <alignment horizontal="left" vertical="top" wrapText="1"/>
    </xf>
    <xf numFmtId="0" fontId="19" fillId="0" borderId="2" xfId="9" applyNumberFormat="1" applyFont="1" applyFill="1" applyBorder="1" applyAlignment="1">
      <alignment horizontal="left" vertical="top" wrapText="1"/>
    </xf>
    <xf numFmtId="0" fontId="19" fillId="0" borderId="3" xfId="9" applyNumberFormat="1" applyFont="1" applyFill="1" applyBorder="1" applyAlignment="1">
      <alignment horizontal="left" vertical="top" wrapText="1"/>
    </xf>
    <xf numFmtId="0" fontId="19" fillId="0" borderId="2" xfId="9" applyNumberFormat="1" applyFont="1" applyFill="1" applyBorder="1" applyAlignment="1">
      <alignment horizontal="left" vertical="top"/>
    </xf>
    <xf numFmtId="0" fontId="19" fillId="0" borderId="3" xfId="9" applyNumberFormat="1" applyFont="1" applyFill="1" applyBorder="1" applyAlignment="1">
      <alignment horizontal="left" vertical="top"/>
    </xf>
    <xf numFmtId="0" fontId="22" fillId="0" borderId="0" xfId="0" applyFont="1" applyAlignment="1">
      <alignment horizontal="left" vertical="top" wrapText="1"/>
    </xf>
    <xf numFmtId="0" fontId="19" fillId="0" borderId="10" xfId="0" applyFont="1" applyBorder="1" applyAlignment="1">
      <alignment horizontal="left" vertical="top" wrapText="1"/>
    </xf>
    <xf numFmtId="0" fontId="19" fillId="0" borderId="13" xfId="0" applyFont="1" applyBorder="1" applyAlignment="1">
      <alignment horizontal="left" vertical="top" wrapText="1"/>
    </xf>
    <xf numFmtId="2" fontId="21" fillId="4" borderId="15" xfId="9" applyNumberFormat="1" applyFont="1" applyFill="1" applyBorder="1" applyAlignment="1">
      <alignment horizontal="left" vertical="top"/>
    </xf>
    <xf numFmtId="2" fontId="21" fillId="4" borderId="2" xfId="9" applyNumberFormat="1" applyFont="1" applyFill="1" applyBorder="1" applyAlignment="1">
      <alignment horizontal="left" vertical="top"/>
    </xf>
    <xf numFmtId="2" fontId="21" fillId="4" borderId="3" xfId="9" applyNumberFormat="1" applyFont="1" applyFill="1" applyBorder="1" applyAlignment="1">
      <alignment horizontal="left" vertical="top"/>
    </xf>
    <xf numFmtId="0" fontId="20" fillId="0" borderId="6" xfId="0" applyFont="1" applyBorder="1" applyAlignment="1">
      <alignment horizontal="left" vertical="top" wrapText="1"/>
    </xf>
    <xf numFmtId="0" fontId="20" fillId="0" borderId="4" xfId="0" applyFont="1" applyBorder="1" applyAlignment="1">
      <alignment horizontal="left" vertical="top" wrapText="1"/>
    </xf>
    <xf numFmtId="0" fontId="20" fillId="0" borderId="11" xfId="0" applyFont="1" applyBorder="1" applyAlignment="1">
      <alignment horizontal="left" vertical="top" wrapText="1"/>
    </xf>
    <xf numFmtId="2" fontId="21" fillId="5" borderId="15" xfId="9" applyNumberFormat="1" applyFont="1" applyFill="1" applyBorder="1" applyAlignment="1">
      <alignment horizontal="left" vertical="top"/>
    </xf>
    <xf numFmtId="2" fontId="21" fillId="5" borderId="2" xfId="9" applyNumberFormat="1" applyFont="1" applyFill="1" applyBorder="1" applyAlignment="1">
      <alignment horizontal="left" vertical="top"/>
    </xf>
    <xf numFmtId="2" fontId="21" fillId="5" borderId="3" xfId="9" applyNumberFormat="1" applyFont="1" applyFill="1" applyBorder="1" applyAlignment="1">
      <alignment horizontal="left" vertical="top"/>
    </xf>
    <xf numFmtId="2" fontId="21" fillId="4" borderId="15" xfId="9" applyNumberFormat="1" applyFont="1" applyFill="1" applyBorder="1" applyAlignment="1">
      <alignment horizontal="left" vertical="top" wrapText="1"/>
    </xf>
    <xf numFmtId="2" fontId="21" fillId="4" borderId="2" xfId="9" applyNumberFormat="1" applyFont="1" applyFill="1" applyBorder="1" applyAlignment="1">
      <alignment horizontal="left" vertical="top" wrapText="1"/>
    </xf>
    <xf numFmtId="2" fontId="21" fillId="4" borderId="3" xfId="9" applyNumberFormat="1" applyFont="1" applyFill="1" applyBorder="1" applyAlignment="1">
      <alignment horizontal="left" vertical="top" wrapText="1"/>
    </xf>
    <xf numFmtId="0" fontId="19" fillId="0" borderId="2" xfId="0" applyFont="1" applyBorder="1" applyAlignment="1">
      <alignment horizontal="left" vertical="top" wrapText="1"/>
    </xf>
    <xf numFmtId="0" fontId="20" fillId="0" borderId="2" xfId="9" applyNumberFormat="1" applyFont="1" applyFill="1" applyBorder="1" applyAlignment="1">
      <alignment horizontal="left" vertical="top" wrapText="1" indent="1"/>
    </xf>
    <xf numFmtId="0" fontId="20" fillId="0" borderId="3" xfId="9" applyNumberFormat="1" applyFont="1" applyFill="1" applyBorder="1" applyAlignment="1">
      <alignment horizontal="left" vertical="top" wrapText="1" indent="1"/>
    </xf>
    <xf numFmtId="0" fontId="19" fillId="0" borderId="8" xfId="0" applyFont="1" applyBorder="1" applyAlignment="1">
      <alignment horizontal="left" vertical="top" wrapText="1" indent="1"/>
    </xf>
    <xf numFmtId="0" fontId="19" fillId="0" borderId="10" xfId="0" applyFont="1" applyBorder="1" applyAlignment="1">
      <alignment horizontal="left" vertical="top" wrapText="1" indent="1"/>
    </xf>
    <xf numFmtId="0" fontId="19" fillId="0" borderId="13" xfId="0" applyFont="1" applyBorder="1" applyAlignment="1">
      <alignment horizontal="left" vertical="top" wrapText="1" indent="1"/>
    </xf>
    <xf numFmtId="0" fontId="19" fillId="0" borderId="8" xfId="0" applyFont="1" applyBorder="1" applyAlignment="1">
      <alignment horizontal="left" vertical="top" wrapText="1"/>
    </xf>
    <xf numFmtId="0" fontId="3" fillId="2" borderId="1" xfId="0" applyFont="1" applyFill="1" applyBorder="1" applyAlignment="1">
      <alignment horizontal="center" vertical="top" wrapText="1"/>
    </xf>
    <xf numFmtId="0" fontId="3" fillId="2" borderId="15"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0" fillId="0" borderId="16" xfId="0" applyBorder="1" applyAlignment="1">
      <alignment horizontal="center"/>
    </xf>
    <xf numFmtId="1" fontId="19" fillId="0" borderId="2" xfId="9" applyNumberFormat="1" applyFont="1" applyFill="1" applyBorder="1" applyAlignment="1">
      <alignment horizontal="center" vertical="top"/>
    </xf>
    <xf numFmtId="4" fontId="19" fillId="0" borderId="9" xfId="9" applyNumberFormat="1" applyFont="1" applyBorder="1" applyAlignment="1">
      <alignment horizontal="center" vertical="top" wrapText="1"/>
    </xf>
    <xf numFmtId="165" fontId="21" fillId="0" borderId="2" xfId="9" applyNumberFormat="1" applyFont="1" applyFill="1" applyBorder="1" applyAlignment="1">
      <alignment horizontal="center" vertical="top"/>
    </xf>
    <xf numFmtId="165" fontId="20" fillId="0" borderId="2" xfId="9" applyNumberFormat="1" applyFont="1" applyFill="1" applyBorder="1" applyAlignment="1">
      <alignment horizontal="center" vertical="top"/>
    </xf>
    <xf numFmtId="165" fontId="20" fillId="0" borderId="2" xfId="9" applyNumberFormat="1" applyFont="1" applyBorder="1" applyAlignment="1">
      <alignment horizontal="center" vertical="top"/>
    </xf>
    <xf numFmtId="165" fontId="20" fillId="0" borderId="2" xfId="9" applyNumberFormat="1" applyFont="1" applyBorder="1" applyAlignment="1">
      <alignment horizontal="center" vertical="top" wrapText="1"/>
    </xf>
    <xf numFmtId="1" fontId="20" fillId="0" borderId="2" xfId="9" applyNumberFormat="1" applyFont="1" applyFill="1" applyBorder="1" applyAlignment="1">
      <alignment horizontal="center" vertical="top"/>
    </xf>
    <xf numFmtId="1" fontId="20" fillId="0" borderId="0" xfId="0" applyNumberFormat="1" applyFont="1"/>
    <xf numFmtId="166" fontId="31" fillId="0" borderId="2" xfId="9" applyNumberFormat="1" applyFont="1" applyFill="1" applyBorder="1" applyAlignment="1">
      <alignment horizontal="center" vertical="top" wrapText="1"/>
    </xf>
    <xf numFmtId="4" fontId="20" fillId="0" borderId="2" xfId="9" applyNumberFormat="1" applyFont="1" applyFill="1" applyBorder="1" applyAlignment="1">
      <alignment horizontal="center" vertical="top" wrapText="1"/>
    </xf>
    <xf numFmtId="4" fontId="31" fillId="0" borderId="2" xfId="9" applyNumberFormat="1" applyFont="1" applyFill="1" applyBorder="1" applyAlignment="1">
      <alignment horizontal="center" vertical="top" wrapText="1"/>
    </xf>
    <xf numFmtId="3" fontId="18" fillId="0" borderId="9" xfId="9" applyNumberFormat="1" applyFont="1" applyBorder="1" applyAlignment="1">
      <alignment horizontal="center" vertical="top"/>
    </xf>
    <xf numFmtId="166" fontId="20" fillId="0" borderId="9" xfId="9" applyNumberFormat="1" applyFont="1" applyFill="1" applyBorder="1" applyAlignment="1">
      <alignment horizontal="center" vertical="top"/>
    </xf>
    <xf numFmtId="1" fontId="21" fillId="0" borderId="2" xfId="9" applyNumberFormat="1" applyFont="1" applyBorder="1" applyAlignment="1">
      <alignment horizontal="center" vertical="top"/>
    </xf>
    <xf numFmtId="3" fontId="21" fillId="0" borderId="9" xfId="9" applyNumberFormat="1" applyFont="1" applyFill="1" applyBorder="1" applyAlignment="1">
      <alignment horizontal="center" vertical="top"/>
    </xf>
    <xf numFmtId="3" fontId="28" fillId="0" borderId="9" xfId="9" applyNumberFormat="1" applyFont="1" applyFill="1" applyBorder="1" applyAlignment="1">
      <alignment horizontal="center" vertical="top"/>
    </xf>
  </cellXfs>
  <cellStyles count="31">
    <cellStyle name="Comma 10 2" xfId="10" xr:uid="{00000000-0005-0000-0000-000001000000}"/>
    <cellStyle name="Comma 2" xfId="2" xr:uid="{00000000-0005-0000-0000-000002000000}"/>
    <cellStyle name="Comma 2 2" xfId="11" xr:uid="{00000000-0005-0000-0000-000003000000}"/>
    <cellStyle name="Comma 2 3" xfId="12" xr:uid="{00000000-0005-0000-0000-000004000000}"/>
    <cellStyle name="Comma 2 4" xfId="25" xr:uid="{00000000-0005-0000-0000-000005000000}"/>
    <cellStyle name="Comma 3" xfId="8" xr:uid="{00000000-0005-0000-0000-000006000000}"/>
    <cellStyle name="Comma 3 2" xfId="13" xr:uid="{00000000-0005-0000-0000-000007000000}"/>
    <cellStyle name="Comma 3 3" xfId="26" xr:uid="{00000000-0005-0000-0000-000008000000}"/>
    <cellStyle name="Comma 4" xfId="9" xr:uid="{00000000-0005-0000-0000-000009000000}"/>
    <cellStyle name="Comma 5" xfId="14" xr:uid="{00000000-0005-0000-0000-00000A000000}"/>
    <cellStyle name="Comma 6" xfId="29" xr:uid="{00000000-0005-0000-0000-00000B000000}"/>
    <cellStyle name="Normal" xfId="0" builtinId="0"/>
    <cellStyle name="Normal 10" xfId="15" xr:uid="{00000000-0005-0000-0000-00000D000000}"/>
    <cellStyle name="Normal 13" xfId="16" xr:uid="{00000000-0005-0000-0000-00000E000000}"/>
    <cellStyle name="Normal 2" xfId="1" xr:uid="{00000000-0005-0000-0000-00000F000000}"/>
    <cellStyle name="Normal 2 2" xfId="5" xr:uid="{00000000-0005-0000-0000-000010000000}"/>
    <cellStyle name="Normal 2 2 2" xfId="17" xr:uid="{00000000-0005-0000-0000-000011000000}"/>
    <cellStyle name="Normal 2 2 3" xfId="24" xr:uid="{00000000-0005-0000-0000-000012000000}"/>
    <cellStyle name="Normal 2 3" xfId="18" xr:uid="{00000000-0005-0000-0000-000013000000}"/>
    <cellStyle name="Normal 2 4" xfId="23" xr:uid="{00000000-0005-0000-0000-000014000000}"/>
    <cellStyle name="Normal 2 4 2" xfId="30" xr:uid="{3EF22C38-F390-48EC-9618-1E6278EA231A}"/>
    <cellStyle name="Normal 3" xfId="3" xr:uid="{00000000-0005-0000-0000-000015000000}"/>
    <cellStyle name="Normal 3 2" xfId="19" xr:uid="{00000000-0005-0000-0000-000016000000}"/>
    <cellStyle name="Normal 3 3" xfId="28" xr:uid="{00000000-0005-0000-0000-000017000000}"/>
    <cellStyle name="Normal 4" xfId="7" xr:uid="{00000000-0005-0000-0000-000018000000}"/>
    <cellStyle name="Normal 8" xfId="20" xr:uid="{00000000-0005-0000-0000-000019000000}"/>
    <cellStyle name="Percent" xfId="6" builtinId="5"/>
    <cellStyle name="Percent 2" xfId="4" xr:uid="{00000000-0005-0000-0000-00001B000000}"/>
    <cellStyle name="Percent 2 2" xfId="21" xr:uid="{00000000-0005-0000-0000-00001C000000}"/>
    <cellStyle name="Percent 2 3" xfId="22" xr:uid="{00000000-0005-0000-0000-00001D000000}"/>
    <cellStyle name="Percent 2 4" xfId="27" xr:uid="{00000000-0005-0000-0000-00001E000000}"/>
  </cellStyles>
  <dxfs count="2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9" tint="0.59996337778862885"/>
        </patternFill>
      </fill>
    </dxf>
    <dxf>
      <fill>
        <patternFill>
          <bgColor theme="3"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9" tint="0.59996337778862885"/>
        </patternFill>
      </fill>
    </dxf>
    <dxf>
      <fill>
        <patternFill>
          <bgColor theme="3"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4B4B"/>
      <color rgb="FFC00000"/>
      <color rgb="FF356732"/>
      <color rgb="FF006600"/>
      <color rgb="FFD02132"/>
      <color rgb="FF6BBD44"/>
      <color rgb="FF000000"/>
      <color rgb="FF1E5B8E"/>
      <color rgb="FFD2D3D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rgbClr val="6BBD44">
                <a:alpha val="74902"/>
              </a:srgb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BE42-42D3-93FC-078DD95AADC3}"/>
                </c:ext>
              </c:extLst>
            </c:dLbl>
            <c:spPr>
              <a:noFill/>
              <a:ln>
                <a:noFill/>
              </a:ln>
              <a:effectLst/>
            </c:spPr>
            <c:txPr>
              <a:bodyPr rot="0" spcFirstLastPara="1" vertOverflow="ellipsis" vert="horz" wrap="square" lIns="38100" tIns="19050" rIns="38100" bIns="19050" anchor="ctr" anchorCtr="1">
                <a:spAutoFit/>
              </a:bodyPr>
              <a:lstStyle/>
              <a:p>
                <a:pPr>
                  <a:defRPr sz="6000" b="1" i="0" u="none" strike="noStrike" kern="1200" baseline="0">
                    <a:solidFill>
                      <a:schemeClr val="bg1"/>
                    </a:solidFill>
                    <a:latin typeface="Arial Black"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Sheet3!$A$50:$A$63</c:f>
              <c:strCache>
                <c:ptCount val="14"/>
                <c:pt idx="0">
                  <c:v>Shelter and Housing</c:v>
                </c:pt>
                <c:pt idx="1">
                  <c:v>Culture and Values</c:v>
                </c:pt>
                <c:pt idx="2">
                  <c:v>Agriculture, Forestry, and Fisheries</c:v>
                </c:pt>
                <c:pt idx="3">
                  <c:v>Social Protection</c:v>
                </c:pt>
                <c:pt idx="4">
                  <c:v>Governance</c:v>
                </c:pt>
                <c:pt idx="5">
                  <c:v>Science and Technology</c:v>
                </c:pt>
                <c:pt idx="6">
                  <c:v>Infrastructure</c:v>
                </c:pt>
                <c:pt idx="7">
                  <c:v>Macroeconomy</c:v>
                </c:pt>
                <c:pt idx="8">
                  <c:v>Human Capital Development</c:v>
                </c:pt>
                <c:pt idx="9">
                  <c:v>Justice</c:v>
                </c:pt>
                <c:pt idx="10">
                  <c:v>Demographic Dividend</c:v>
                </c:pt>
                <c:pt idx="11">
                  <c:v>Industry and Services</c:v>
                </c:pt>
                <c:pt idx="12">
                  <c:v>Competitiveness</c:v>
                </c:pt>
                <c:pt idx="13">
                  <c:v>Environment</c:v>
                </c:pt>
              </c:strCache>
            </c:strRef>
          </c:cat>
          <c:val>
            <c:numRef>
              <c:f>Sheet3!$B$50:$B$63</c:f>
              <c:numCache>
                <c:formatCode>0.0</c:formatCode>
                <c:ptCount val="14"/>
                <c:pt idx="0">
                  <c:v>0</c:v>
                </c:pt>
                <c:pt idx="1">
                  <c:v>33.333333333333329</c:v>
                </c:pt>
                <c:pt idx="2">
                  <c:v>24.561403508771928</c:v>
                </c:pt>
                <c:pt idx="3">
                  <c:v>25</c:v>
                </c:pt>
                <c:pt idx="4">
                  <c:v>45</c:v>
                </c:pt>
                <c:pt idx="5">
                  <c:v>50</c:v>
                </c:pt>
                <c:pt idx="6">
                  <c:v>38.095238095238095</c:v>
                </c:pt>
                <c:pt idx="7">
                  <c:v>52.631578947368418</c:v>
                </c:pt>
                <c:pt idx="8">
                  <c:v>48.648648648648653</c:v>
                </c:pt>
                <c:pt idx="9">
                  <c:v>45.454545454545453</c:v>
                </c:pt>
                <c:pt idx="10">
                  <c:v>55.555555555555557</c:v>
                </c:pt>
                <c:pt idx="11">
                  <c:v>47.058823529411761</c:v>
                </c:pt>
                <c:pt idx="12">
                  <c:v>76.923076923076934</c:v>
                </c:pt>
                <c:pt idx="13">
                  <c:v>62.5</c:v>
                </c:pt>
              </c:numCache>
            </c:numRef>
          </c:val>
          <c:extLst>
            <c:ext xmlns:c16="http://schemas.microsoft.com/office/drawing/2014/chart" uri="{C3380CC4-5D6E-409C-BE32-E72D297353CC}">
              <c16:uniqueId val="{00000000-BE42-42D3-93FC-078DD95AADC3}"/>
            </c:ext>
          </c:extLst>
        </c:ser>
        <c:ser>
          <c:idx val="1"/>
          <c:order val="1"/>
          <c:spPr>
            <a:solidFill>
              <a:srgbClr val="FFFF66">
                <a:alpha val="74902"/>
              </a:srgb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BE42-42D3-93FC-078DD95AADC3}"/>
                </c:ext>
              </c:extLst>
            </c:dLbl>
            <c:dLbl>
              <c:idx val="1"/>
              <c:delete val="1"/>
              <c:extLst>
                <c:ext xmlns:c15="http://schemas.microsoft.com/office/drawing/2012/chart" uri="{CE6537A1-D6FC-4f65-9D91-7224C49458BB}"/>
                <c:ext xmlns:c16="http://schemas.microsoft.com/office/drawing/2014/chart" uri="{C3380CC4-5D6E-409C-BE32-E72D297353CC}">
                  <c16:uniqueId val="{00000007-BE42-42D3-93FC-078DD95AADC3}"/>
                </c:ext>
              </c:extLst>
            </c:dLbl>
            <c:dLbl>
              <c:idx val="5"/>
              <c:delete val="1"/>
              <c:extLst>
                <c:ext xmlns:c15="http://schemas.microsoft.com/office/drawing/2012/chart" uri="{CE6537A1-D6FC-4f65-9D91-7224C49458BB}"/>
                <c:ext xmlns:c16="http://schemas.microsoft.com/office/drawing/2014/chart" uri="{C3380CC4-5D6E-409C-BE32-E72D297353CC}">
                  <c16:uniqueId val="{00000006-BE42-42D3-93FC-078DD95AADC3}"/>
                </c:ext>
              </c:extLst>
            </c:dLbl>
            <c:dLbl>
              <c:idx val="7"/>
              <c:delete val="1"/>
              <c:extLst>
                <c:ext xmlns:c15="http://schemas.microsoft.com/office/drawing/2012/chart" uri="{CE6537A1-D6FC-4f65-9D91-7224C49458BB}"/>
                <c:ext xmlns:c16="http://schemas.microsoft.com/office/drawing/2014/chart" uri="{C3380CC4-5D6E-409C-BE32-E72D297353CC}">
                  <c16:uniqueId val="{00000005-BE42-42D3-93FC-078DD95AADC3}"/>
                </c:ext>
              </c:extLst>
            </c:dLbl>
            <c:dLbl>
              <c:idx val="12"/>
              <c:delete val="1"/>
              <c:extLst>
                <c:ext xmlns:c15="http://schemas.microsoft.com/office/drawing/2012/chart" uri="{CE6537A1-D6FC-4f65-9D91-7224C49458BB}"/>
                <c:ext xmlns:c16="http://schemas.microsoft.com/office/drawing/2014/chart" uri="{C3380CC4-5D6E-409C-BE32-E72D297353CC}">
                  <c16:uniqueId val="{00000004-BE42-42D3-93FC-078DD95AADC3}"/>
                </c:ext>
              </c:extLst>
            </c:dLbl>
            <c:spPr>
              <a:noFill/>
              <a:ln>
                <a:noFill/>
              </a:ln>
              <a:effectLst/>
            </c:spPr>
            <c:txPr>
              <a:bodyPr rot="0" spcFirstLastPara="1" vertOverflow="ellipsis" vert="horz" wrap="square" lIns="38100" tIns="19050" rIns="38100" bIns="19050" anchor="ctr" anchorCtr="1">
                <a:spAutoFit/>
              </a:bodyPr>
              <a:lstStyle/>
              <a:p>
                <a:pPr>
                  <a:defRPr sz="6000" b="1" i="0" u="none" strike="noStrike" kern="1200" baseline="0">
                    <a:solidFill>
                      <a:sysClr val="windowText" lastClr="000000"/>
                    </a:solidFill>
                    <a:latin typeface="Arial Black"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Sheet3!$A$50:$A$63</c:f>
              <c:strCache>
                <c:ptCount val="14"/>
                <c:pt idx="0">
                  <c:v>Shelter and Housing</c:v>
                </c:pt>
                <c:pt idx="1">
                  <c:v>Culture and Values</c:v>
                </c:pt>
                <c:pt idx="2">
                  <c:v>Agriculture, Forestry, and Fisheries</c:v>
                </c:pt>
                <c:pt idx="3">
                  <c:v>Social Protection</c:v>
                </c:pt>
                <c:pt idx="4">
                  <c:v>Governance</c:v>
                </c:pt>
                <c:pt idx="5">
                  <c:v>Science and Technology</c:v>
                </c:pt>
                <c:pt idx="6">
                  <c:v>Infrastructure</c:v>
                </c:pt>
                <c:pt idx="7">
                  <c:v>Macroeconomy</c:v>
                </c:pt>
                <c:pt idx="8">
                  <c:v>Human Capital Development</c:v>
                </c:pt>
                <c:pt idx="9">
                  <c:v>Justice</c:v>
                </c:pt>
                <c:pt idx="10">
                  <c:v>Demographic Dividend</c:v>
                </c:pt>
                <c:pt idx="11">
                  <c:v>Industry and Services</c:v>
                </c:pt>
                <c:pt idx="12">
                  <c:v>Competitiveness</c:v>
                </c:pt>
                <c:pt idx="13">
                  <c:v>Environment</c:v>
                </c:pt>
              </c:strCache>
            </c:strRef>
          </c:cat>
          <c:val>
            <c:numRef>
              <c:f>Sheet3!$C$50:$C$63</c:f>
              <c:numCache>
                <c:formatCode>0.0</c:formatCode>
                <c:ptCount val="14"/>
                <c:pt idx="0">
                  <c:v>0</c:v>
                </c:pt>
                <c:pt idx="1">
                  <c:v>0</c:v>
                </c:pt>
                <c:pt idx="2">
                  <c:v>10.526315789473683</c:v>
                </c:pt>
                <c:pt idx="3">
                  <c:v>12.5</c:v>
                </c:pt>
                <c:pt idx="4">
                  <c:v>5</c:v>
                </c:pt>
                <c:pt idx="5">
                  <c:v>0</c:v>
                </c:pt>
                <c:pt idx="6">
                  <c:v>11.904761904761903</c:v>
                </c:pt>
                <c:pt idx="7">
                  <c:v>0</c:v>
                </c:pt>
                <c:pt idx="8">
                  <c:v>10.810810810810811</c:v>
                </c:pt>
                <c:pt idx="9">
                  <c:v>18.181818181818183</c:v>
                </c:pt>
                <c:pt idx="10">
                  <c:v>11.111111111111111</c:v>
                </c:pt>
                <c:pt idx="11">
                  <c:v>29.411764705882355</c:v>
                </c:pt>
                <c:pt idx="12">
                  <c:v>0</c:v>
                </c:pt>
                <c:pt idx="13">
                  <c:v>31.25</c:v>
                </c:pt>
              </c:numCache>
            </c:numRef>
          </c:val>
          <c:extLst>
            <c:ext xmlns:c16="http://schemas.microsoft.com/office/drawing/2014/chart" uri="{C3380CC4-5D6E-409C-BE32-E72D297353CC}">
              <c16:uniqueId val="{00000001-BE42-42D3-93FC-078DD95AADC3}"/>
            </c:ext>
          </c:extLst>
        </c:ser>
        <c:ser>
          <c:idx val="2"/>
          <c:order val="2"/>
          <c:spPr>
            <a:solidFill>
              <a:srgbClr val="FF4B4B">
                <a:alpha val="74902"/>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0" b="1" i="0" u="none" strike="noStrike" kern="1200" baseline="0">
                    <a:solidFill>
                      <a:schemeClr val="bg1"/>
                    </a:solidFill>
                    <a:latin typeface="Arial Black"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Sheet3!$A$50:$A$63</c:f>
              <c:strCache>
                <c:ptCount val="14"/>
                <c:pt idx="0">
                  <c:v>Shelter and Housing</c:v>
                </c:pt>
                <c:pt idx="1">
                  <c:v>Culture and Values</c:v>
                </c:pt>
                <c:pt idx="2">
                  <c:v>Agriculture, Forestry, and Fisheries</c:v>
                </c:pt>
                <c:pt idx="3">
                  <c:v>Social Protection</c:v>
                </c:pt>
                <c:pt idx="4">
                  <c:v>Governance</c:v>
                </c:pt>
                <c:pt idx="5">
                  <c:v>Science and Technology</c:v>
                </c:pt>
                <c:pt idx="6">
                  <c:v>Infrastructure</c:v>
                </c:pt>
                <c:pt idx="7">
                  <c:v>Macroeconomy</c:v>
                </c:pt>
                <c:pt idx="8">
                  <c:v>Human Capital Development</c:v>
                </c:pt>
                <c:pt idx="9">
                  <c:v>Justice</c:v>
                </c:pt>
                <c:pt idx="10">
                  <c:v>Demographic Dividend</c:v>
                </c:pt>
                <c:pt idx="11">
                  <c:v>Industry and Services</c:v>
                </c:pt>
                <c:pt idx="12">
                  <c:v>Competitiveness</c:v>
                </c:pt>
                <c:pt idx="13">
                  <c:v>Environment</c:v>
                </c:pt>
              </c:strCache>
            </c:strRef>
          </c:cat>
          <c:val>
            <c:numRef>
              <c:f>Sheet3!$D$50:$D$63</c:f>
              <c:numCache>
                <c:formatCode>0.0</c:formatCode>
                <c:ptCount val="14"/>
                <c:pt idx="0">
                  <c:v>100</c:v>
                </c:pt>
                <c:pt idx="1">
                  <c:v>66.666666666666657</c:v>
                </c:pt>
                <c:pt idx="2">
                  <c:v>64.912280701754383</c:v>
                </c:pt>
                <c:pt idx="3">
                  <c:v>62.5</c:v>
                </c:pt>
                <c:pt idx="4">
                  <c:v>50</c:v>
                </c:pt>
                <c:pt idx="5">
                  <c:v>50</c:v>
                </c:pt>
                <c:pt idx="6">
                  <c:v>50</c:v>
                </c:pt>
                <c:pt idx="7">
                  <c:v>47.368421052631575</c:v>
                </c:pt>
                <c:pt idx="8">
                  <c:v>40.54054054054054</c:v>
                </c:pt>
                <c:pt idx="9">
                  <c:v>36.363636363636367</c:v>
                </c:pt>
                <c:pt idx="10">
                  <c:v>33.333333333333329</c:v>
                </c:pt>
                <c:pt idx="11">
                  <c:v>23.52941176470588</c:v>
                </c:pt>
                <c:pt idx="12">
                  <c:v>23.076923076923077</c:v>
                </c:pt>
                <c:pt idx="13">
                  <c:v>6.25</c:v>
                </c:pt>
              </c:numCache>
            </c:numRef>
          </c:val>
          <c:extLst>
            <c:ext xmlns:c16="http://schemas.microsoft.com/office/drawing/2014/chart" uri="{C3380CC4-5D6E-409C-BE32-E72D297353CC}">
              <c16:uniqueId val="{00000002-BE42-42D3-93FC-078DD95AADC3}"/>
            </c:ext>
          </c:extLst>
        </c:ser>
        <c:dLbls>
          <c:showLegendKey val="0"/>
          <c:showVal val="0"/>
          <c:showCatName val="0"/>
          <c:showSerName val="0"/>
          <c:showPercent val="0"/>
          <c:showBubbleSize val="0"/>
        </c:dLbls>
        <c:gapWidth val="44"/>
        <c:overlap val="100"/>
        <c:axId val="92944256"/>
        <c:axId val="92945792"/>
      </c:barChart>
      <c:catAx>
        <c:axId val="92944256"/>
        <c:scaling>
          <c:orientation val="minMax"/>
        </c:scaling>
        <c:delete val="1"/>
        <c:axPos val="l"/>
        <c:numFmt formatCode="General" sourceLinked="1"/>
        <c:majorTickMark val="none"/>
        <c:minorTickMark val="none"/>
        <c:tickLblPos val="nextTo"/>
        <c:crossAx val="92945792"/>
        <c:crosses val="autoZero"/>
        <c:auto val="1"/>
        <c:lblAlgn val="ctr"/>
        <c:lblOffset val="100"/>
        <c:noMultiLvlLbl val="0"/>
      </c:catAx>
      <c:valAx>
        <c:axId val="92945792"/>
        <c:scaling>
          <c:orientation val="minMax"/>
          <c:max val="100"/>
        </c:scaling>
        <c:delete val="1"/>
        <c:axPos val="b"/>
        <c:numFmt formatCode="0.0" sourceLinked="1"/>
        <c:majorTickMark val="none"/>
        <c:minorTickMark val="none"/>
        <c:tickLblPos val="nextTo"/>
        <c:crossAx val="92944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8.png"/><Relationship Id="rId7" Type="http://schemas.openxmlformats.org/officeDocument/2006/relationships/image" Target="../media/image19.png"/><Relationship Id="rId2" Type="http://schemas.openxmlformats.org/officeDocument/2006/relationships/image" Target="../media/image14.png"/><Relationship Id="rId1" Type="http://schemas.openxmlformats.org/officeDocument/2006/relationships/image" Target="../media/image7.png"/><Relationship Id="rId6" Type="http://schemas.openxmlformats.org/officeDocument/2006/relationships/image" Target="../media/image11.png"/><Relationship Id="rId5" Type="http://schemas.openxmlformats.org/officeDocument/2006/relationships/image" Target="../media/image17.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1.png"/><Relationship Id="rId7" Type="http://schemas.openxmlformats.org/officeDocument/2006/relationships/image" Target="../media/image13.png"/><Relationship Id="rId2" Type="http://schemas.openxmlformats.org/officeDocument/2006/relationships/image" Target="../media/image7.png"/><Relationship Id="rId1" Type="http://schemas.openxmlformats.org/officeDocument/2006/relationships/image" Target="../media/image12.png"/><Relationship Id="rId6" Type="http://schemas.openxmlformats.org/officeDocument/2006/relationships/image" Target="../media/image4.png"/><Relationship Id="rId5" Type="http://schemas.openxmlformats.org/officeDocument/2006/relationships/image" Target="../media/image6.png"/><Relationship Id="rId4" Type="http://schemas.openxmlformats.org/officeDocument/2006/relationships/image" Target="../media/image22.png"/></Relationships>
</file>

<file path=xl/drawings/_rels/drawing12.xml.rels><?xml version="1.0" encoding="UTF-8" standalone="yes"?>
<Relationships xmlns="http://schemas.openxmlformats.org/package/2006/relationships"><Relationship Id="rId8" Type="http://schemas.openxmlformats.org/officeDocument/2006/relationships/image" Target="../media/image26.png"/><Relationship Id="rId3" Type="http://schemas.openxmlformats.org/officeDocument/2006/relationships/image" Target="../media/image9.png"/><Relationship Id="rId7" Type="http://schemas.openxmlformats.org/officeDocument/2006/relationships/image" Target="../media/image6.png"/><Relationship Id="rId12" Type="http://schemas.openxmlformats.org/officeDocument/2006/relationships/image" Target="../media/image29.png"/><Relationship Id="rId2" Type="http://schemas.openxmlformats.org/officeDocument/2006/relationships/image" Target="../media/image24.png"/><Relationship Id="rId1" Type="http://schemas.openxmlformats.org/officeDocument/2006/relationships/image" Target="../media/image23.png"/><Relationship Id="rId6" Type="http://schemas.openxmlformats.org/officeDocument/2006/relationships/image" Target="../media/image14.png"/><Relationship Id="rId11" Type="http://schemas.openxmlformats.org/officeDocument/2006/relationships/image" Target="../media/image28.png"/><Relationship Id="rId5" Type="http://schemas.openxmlformats.org/officeDocument/2006/relationships/image" Target="../media/image25.png"/><Relationship Id="rId10" Type="http://schemas.openxmlformats.org/officeDocument/2006/relationships/image" Target="../media/image18.png"/><Relationship Id="rId4" Type="http://schemas.openxmlformats.org/officeDocument/2006/relationships/image" Target="../media/image22.png"/><Relationship Id="rId9" Type="http://schemas.openxmlformats.org/officeDocument/2006/relationships/image" Target="../media/image27.png"/></Relationships>
</file>

<file path=xl/drawings/_rels/drawing13.xml.rels><?xml version="1.0" encoding="UTF-8" standalone="yes"?>
<Relationships xmlns="http://schemas.openxmlformats.org/package/2006/relationships"><Relationship Id="rId8" Type="http://schemas.openxmlformats.org/officeDocument/2006/relationships/image" Target="../media/image25.png"/><Relationship Id="rId13" Type="http://schemas.openxmlformats.org/officeDocument/2006/relationships/image" Target="../media/image16.png"/><Relationship Id="rId3" Type="http://schemas.openxmlformats.org/officeDocument/2006/relationships/image" Target="../media/image31.png"/><Relationship Id="rId7" Type="http://schemas.openxmlformats.org/officeDocument/2006/relationships/image" Target="../media/image21.png"/><Relationship Id="rId12" Type="http://schemas.openxmlformats.org/officeDocument/2006/relationships/image" Target="../media/image22.png"/><Relationship Id="rId2" Type="http://schemas.openxmlformats.org/officeDocument/2006/relationships/image" Target="../media/image30.png"/><Relationship Id="rId16" Type="http://schemas.openxmlformats.org/officeDocument/2006/relationships/image" Target="../media/image6.png"/><Relationship Id="rId1" Type="http://schemas.openxmlformats.org/officeDocument/2006/relationships/image" Target="../media/image23.png"/><Relationship Id="rId6" Type="http://schemas.openxmlformats.org/officeDocument/2006/relationships/image" Target="../media/image32.png"/><Relationship Id="rId11" Type="http://schemas.openxmlformats.org/officeDocument/2006/relationships/image" Target="../media/image14.png"/><Relationship Id="rId5" Type="http://schemas.openxmlformats.org/officeDocument/2006/relationships/image" Target="../media/image27.png"/><Relationship Id="rId15" Type="http://schemas.openxmlformats.org/officeDocument/2006/relationships/image" Target="../media/image13.png"/><Relationship Id="rId10" Type="http://schemas.openxmlformats.org/officeDocument/2006/relationships/image" Target="../media/image18.png"/><Relationship Id="rId4" Type="http://schemas.openxmlformats.org/officeDocument/2006/relationships/image" Target="../media/image20.png"/><Relationship Id="rId9" Type="http://schemas.openxmlformats.org/officeDocument/2006/relationships/image" Target="../media/image33.png"/><Relationship Id="rId1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8" Type="http://schemas.openxmlformats.org/officeDocument/2006/relationships/image" Target="../media/image34.png"/><Relationship Id="rId3" Type="http://schemas.openxmlformats.org/officeDocument/2006/relationships/image" Target="../media/image8.png"/><Relationship Id="rId7" Type="http://schemas.openxmlformats.org/officeDocument/2006/relationships/image" Target="../media/image10.png"/><Relationship Id="rId2" Type="http://schemas.openxmlformats.org/officeDocument/2006/relationships/image" Target="../media/image23.png"/><Relationship Id="rId1" Type="http://schemas.openxmlformats.org/officeDocument/2006/relationships/image" Target="../media/image24.png"/><Relationship Id="rId6" Type="http://schemas.openxmlformats.org/officeDocument/2006/relationships/image" Target="../media/image30.png"/><Relationship Id="rId5" Type="http://schemas.openxmlformats.org/officeDocument/2006/relationships/image" Target="../media/image9.png"/><Relationship Id="rId4" Type="http://schemas.openxmlformats.org/officeDocument/2006/relationships/image" Target="../media/image7.png"/></Relationships>
</file>

<file path=xl/drawings/_rels/drawing15.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6.png"/><Relationship Id="rId18" Type="http://schemas.openxmlformats.org/officeDocument/2006/relationships/image" Target="../media/image5.png"/><Relationship Id="rId3" Type="http://schemas.openxmlformats.org/officeDocument/2006/relationships/image" Target="../media/image24.png"/><Relationship Id="rId7" Type="http://schemas.openxmlformats.org/officeDocument/2006/relationships/image" Target="../media/image6.png"/><Relationship Id="rId12" Type="http://schemas.openxmlformats.org/officeDocument/2006/relationships/image" Target="../media/image30.png"/><Relationship Id="rId17" Type="http://schemas.openxmlformats.org/officeDocument/2006/relationships/image" Target="../media/image17.png"/><Relationship Id="rId2" Type="http://schemas.openxmlformats.org/officeDocument/2006/relationships/image" Target="../media/image23.png"/><Relationship Id="rId16" Type="http://schemas.openxmlformats.org/officeDocument/2006/relationships/image" Target="../media/image36.png"/><Relationship Id="rId1" Type="http://schemas.openxmlformats.org/officeDocument/2006/relationships/image" Target="../media/image26.png"/><Relationship Id="rId6" Type="http://schemas.openxmlformats.org/officeDocument/2006/relationships/image" Target="../media/image15.png"/><Relationship Id="rId11" Type="http://schemas.openxmlformats.org/officeDocument/2006/relationships/image" Target="../media/image9.png"/><Relationship Id="rId5" Type="http://schemas.openxmlformats.org/officeDocument/2006/relationships/image" Target="../media/image21.png"/><Relationship Id="rId15" Type="http://schemas.openxmlformats.org/officeDocument/2006/relationships/image" Target="../media/image4.png"/><Relationship Id="rId10" Type="http://schemas.openxmlformats.org/officeDocument/2006/relationships/image" Target="../media/image22.png"/><Relationship Id="rId4" Type="http://schemas.openxmlformats.org/officeDocument/2006/relationships/image" Target="../media/image34.png"/><Relationship Id="rId9" Type="http://schemas.openxmlformats.org/officeDocument/2006/relationships/image" Target="../media/image25.png"/><Relationship Id="rId14" Type="http://schemas.openxmlformats.org/officeDocument/2006/relationships/image" Target="../media/image3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4.png"/><Relationship Id="rId2" Type="http://schemas.openxmlformats.org/officeDocument/2006/relationships/image" Target="../media/image23.png"/><Relationship Id="rId1" Type="http://schemas.openxmlformats.org/officeDocument/2006/relationships/image" Target="../media/image4.png"/><Relationship Id="rId6" Type="http://schemas.openxmlformats.org/officeDocument/2006/relationships/image" Target="../media/image10.png"/><Relationship Id="rId5" Type="http://schemas.openxmlformats.org/officeDocument/2006/relationships/image" Target="../media/image11.png"/><Relationship Id="rId4" Type="http://schemas.openxmlformats.org/officeDocument/2006/relationships/image" Target="../media/image6.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1.png"/><Relationship Id="rId7" Type="http://schemas.openxmlformats.org/officeDocument/2006/relationships/image" Target="../media/image25.png"/><Relationship Id="rId2" Type="http://schemas.openxmlformats.org/officeDocument/2006/relationships/image" Target="../media/image5.png"/><Relationship Id="rId1"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4.png"/><Relationship Id="rId4" Type="http://schemas.openxmlformats.org/officeDocument/2006/relationships/image" Target="../media/image26.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6.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0.png"/><Relationship Id="rId1" Type="http://schemas.openxmlformats.org/officeDocument/2006/relationships/image" Target="../media/image11.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0.png"/><Relationship Id="rId6" Type="http://schemas.openxmlformats.org/officeDocument/2006/relationships/image" Target="../media/image12.png"/><Relationship Id="rId5" Type="http://schemas.openxmlformats.org/officeDocument/2006/relationships/image" Target="../media/image4.png"/><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6.png"/><Relationship Id="rId5" Type="http://schemas.openxmlformats.org/officeDocument/2006/relationships/image" Target="../media/image12.pn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2.png"/><Relationship Id="rId1"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8.png"/><Relationship Id="rId7" Type="http://schemas.openxmlformats.org/officeDocument/2006/relationships/image" Target="../media/image15.png"/><Relationship Id="rId2" Type="http://schemas.openxmlformats.org/officeDocument/2006/relationships/image" Target="../media/image7.png"/><Relationship Id="rId1" Type="http://schemas.openxmlformats.org/officeDocument/2006/relationships/image" Target="../media/image12.png"/><Relationship Id="rId6" Type="http://schemas.openxmlformats.org/officeDocument/2006/relationships/image" Target="../media/image14.png"/><Relationship Id="rId5" Type="http://schemas.openxmlformats.org/officeDocument/2006/relationships/image" Target="../media/image13.png"/><Relationship Id="rId10" Type="http://schemas.openxmlformats.org/officeDocument/2006/relationships/image" Target="../media/image17.png"/><Relationship Id="rId4" Type="http://schemas.openxmlformats.org/officeDocument/2006/relationships/image" Target="../media/image6.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612956</xdr:colOff>
      <xdr:row>0</xdr:row>
      <xdr:rowOff>622118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729" t="1028" r="12729" b="1028"/>
        <a:stretch/>
      </xdr:blipFill>
      <xdr:spPr>
        <a:xfrm>
          <a:off x="19050" y="0"/>
          <a:ext cx="593906" cy="622118"/>
        </a:xfrm>
        <a:prstGeom prst="rect">
          <a:avLst/>
        </a:prstGeom>
      </xdr:spPr>
    </xdr:pic>
    <xdr:clientData/>
  </xdr:twoCellAnchor>
  <xdr:twoCellAnchor editAs="oneCell">
    <xdr:from>
      <xdr:col>2</xdr:col>
      <xdr:colOff>22402</xdr:colOff>
      <xdr:row>0</xdr:row>
      <xdr:rowOff>8437</xdr:rowOff>
    </xdr:from>
    <xdr:to>
      <xdr:col>2</xdr:col>
      <xdr:colOff>667155</xdr:colOff>
      <xdr:row>0</xdr:row>
      <xdr:rowOff>637087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5902" y="8437"/>
          <a:ext cx="644753" cy="628650"/>
        </a:xfrm>
        <a:prstGeom prst="rect">
          <a:avLst/>
        </a:prstGeom>
      </xdr:spPr>
    </xdr:pic>
    <xdr:clientData/>
  </xdr:twoCellAnchor>
  <xdr:twoCellAnchor editAs="oneCell">
    <xdr:from>
      <xdr:col>1</xdr:col>
      <xdr:colOff>31927</xdr:colOff>
      <xdr:row>0</xdr:row>
      <xdr:rowOff>22043</xdr:rowOff>
    </xdr:from>
    <xdr:to>
      <xdr:col>1</xdr:col>
      <xdr:colOff>672007</xdr:colOff>
      <xdr:row>0</xdr:row>
      <xdr:rowOff>641168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0102" y="22043"/>
          <a:ext cx="640080" cy="619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304886</xdr:colOff>
      <xdr:row>19</xdr:row>
      <xdr:rowOff>163679</xdr:rowOff>
    </xdr:from>
    <xdr:to>
      <xdr:col>17</xdr:col>
      <xdr:colOff>651158</xdr:colOff>
      <xdr:row>19</xdr:row>
      <xdr:rowOff>534776</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94501" y="6339228"/>
          <a:ext cx="355797" cy="374907"/>
        </a:xfrm>
        <a:prstGeom prst="rect">
          <a:avLst/>
        </a:prstGeom>
      </xdr:spPr>
    </xdr:pic>
    <xdr:clientData/>
  </xdr:twoCellAnchor>
  <xdr:twoCellAnchor editAs="oneCell">
    <xdr:from>
      <xdr:col>17</xdr:col>
      <xdr:colOff>304683</xdr:colOff>
      <xdr:row>17</xdr:row>
      <xdr:rowOff>85158</xdr:rowOff>
    </xdr:from>
    <xdr:to>
      <xdr:col>17</xdr:col>
      <xdr:colOff>650955</xdr:colOff>
      <xdr:row>17</xdr:row>
      <xdr:rowOff>458160</xdr:rowOff>
    </xdr:to>
    <xdr:pic>
      <xdr:nvPicPr>
        <xdr:cNvPr id="8" name="Picture 7">
          <a:extLst>
            <a:ext uri="{FF2B5EF4-FFF2-40B4-BE49-F238E27FC236}">
              <a16:creationId xmlns:a16="http://schemas.microsoft.com/office/drawing/2014/main" id="{6FDEE6E9-40B8-444C-8DD9-6B75D9942E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44908" y="3199833"/>
          <a:ext cx="355797" cy="374907"/>
        </a:xfrm>
        <a:prstGeom prst="rect">
          <a:avLst/>
        </a:prstGeom>
      </xdr:spPr>
    </xdr:pic>
    <xdr:clientData/>
  </xdr:twoCellAnchor>
  <xdr:oneCellAnchor>
    <xdr:from>
      <xdr:col>17</xdr:col>
      <xdr:colOff>304683</xdr:colOff>
      <xdr:row>15</xdr:row>
      <xdr:rowOff>85158</xdr:rowOff>
    </xdr:from>
    <xdr:ext cx="355797" cy="374907"/>
    <xdr:pic>
      <xdr:nvPicPr>
        <xdr:cNvPr id="12" name="Picture 11">
          <a:extLst>
            <a:ext uri="{FF2B5EF4-FFF2-40B4-BE49-F238E27FC236}">
              <a16:creationId xmlns:a16="http://schemas.microsoft.com/office/drawing/2014/main" id="{30887DF7-C383-4845-87C9-713F89C3B4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54433" y="2425587"/>
          <a:ext cx="355797" cy="374907"/>
        </a:xfrm>
        <a:prstGeom prst="rect">
          <a:avLst/>
        </a:prstGeom>
      </xdr:spPr>
    </xdr:pic>
    <xdr:clientData/>
  </xdr:oneCellAnchor>
  <xdr:twoCellAnchor editAs="oneCell">
    <xdr:from>
      <xdr:col>17</xdr:col>
      <xdr:colOff>303544</xdr:colOff>
      <xdr:row>12</xdr:row>
      <xdr:rowOff>162473</xdr:rowOff>
    </xdr:from>
    <xdr:to>
      <xdr:col>17</xdr:col>
      <xdr:colOff>652346</xdr:colOff>
      <xdr:row>12</xdr:row>
      <xdr:rowOff>513632</xdr:rowOff>
    </xdr:to>
    <xdr:pic>
      <xdr:nvPicPr>
        <xdr:cNvPr id="6" name="Picture 5">
          <a:extLst>
            <a:ext uri="{FF2B5EF4-FFF2-40B4-BE49-F238E27FC236}">
              <a16:creationId xmlns:a16="http://schemas.microsoft.com/office/drawing/2014/main" id="{688D0CA2-871E-4013-81D9-BC5C66E1CE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142491" y="2949789"/>
          <a:ext cx="348802" cy="351159"/>
        </a:xfrm>
        <a:prstGeom prst="rect">
          <a:avLst/>
        </a:prstGeom>
      </xdr:spPr>
    </xdr:pic>
    <xdr:clientData/>
  </xdr:twoCellAnchor>
  <xdr:twoCellAnchor editAs="oneCell">
    <xdr:from>
      <xdr:col>17</xdr:col>
      <xdr:colOff>284251</xdr:colOff>
      <xdr:row>21</xdr:row>
      <xdr:rowOff>287788</xdr:rowOff>
    </xdr:from>
    <xdr:to>
      <xdr:col>17</xdr:col>
      <xdr:colOff>651464</xdr:colOff>
      <xdr:row>21</xdr:row>
      <xdr:rowOff>657483</xdr:rowOff>
    </xdr:to>
    <xdr:pic>
      <xdr:nvPicPr>
        <xdr:cNvPr id="11" name="Picture 10">
          <a:extLst>
            <a:ext uri="{FF2B5EF4-FFF2-40B4-BE49-F238E27FC236}">
              <a16:creationId xmlns:a16="http://schemas.microsoft.com/office/drawing/2014/main" id="{DE543EE0-8B07-4739-9D36-4F4E167342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123198" y="7747367"/>
          <a:ext cx="367213" cy="369695"/>
        </a:xfrm>
        <a:prstGeom prst="rect">
          <a:avLst/>
        </a:prstGeom>
      </xdr:spPr>
    </xdr:pic>
    <xdr:clientData/>
  </xdr:twoCellAnchor>
  <xdr:oneCellAnchor>
    <xdr:from>
      <xdr:col>17</xdr:col>
      <xdr:colOff>293958</xdr:colOff>
      <xdr:row>23</xdr:row>
      <xdr:rowOff>232104</xdr:rowOff>
    </xdr:from>
    <xdr:ext cx="358327" cy="360748"/>
    <xdr:pic>
      <xdr:nvPicPr>
        <xdr:cNvPr id="27" name="Picture 26">
          <a:extLst>
            <a:ext uri="{FF2B5EF4-FFF2-40B4-BE49-F238E27FC236}">
              <a16:creationId xmlns:a16="http://schemas.microsoft.com/office/drawing/2014/main" id="{38FAB0D8-AAC9-4E4E-8102-33E192B2BB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32905" y="8884815"/>
          <a:ext cx="358327" cy="360748"/>
        </a:xfrm>
        <a:prstGeom prst="rect">
          <a:avLst/>
        </a:prstGeom>
      </xdr:spPr>
    </xdr:pic>
    <xdr:clientData/>
  </xdr:oneCellAnchor>
  <xdr:oneCellAnchor>
    <xdr:from>
      <xdr:col>17</xdr:col>
      <xdr:colOff>293959</xdr:colOff>
      <xdr:row>26</xdr:row>
      <xdr:rowOff>117847</xdr:rowOff>
    </xdr:from>
    <xdr:ext cx="358327" cy="360748"/>
    <xdr:pic>
      <xdr:nvPicPr>
        <xdr:cNvPr id="30" name="Picture 29">
          <a:extLst>
            <a:ext uri="{FF2B5EF4-FFF2-40B4-BE49-F238E27FC236}">
              <a16:creationId xmlns:a16="http://schemas.microsoft.com/office/drawing/2014/main" id="{08AEFC02-9BDF-4540-9DC4-98F574551BA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32906" y="10053926"/>
          <a:ext cx="358327" cy="360748"/>
        </a:xfrm>
        <a:prstGeom prst="rect">
          <a:avLst/>
        </a:prstGeom>
      </xdr:spPr>
    </xdr:pic>
    <xdr:clientData/>
  </xdr:oneCellAnchor>
  <xdr:oneCellAnchor>
    <xdr:from>
      <xdr:col>17</xdr:col>
      <xdr:colOff>302222</xdr:colOff>
      <xdr:row>28</xdr:row>
      <xdr:rowOff>57690</xdr:rowOff>
    </xdr:from>
    <xdr:ext cx="358327" cy="360748"/>
    <xdr:pic>
      <xdr:nvPicPr>
        <xdr:cNvPr id="31" name="Picture 30">
          <a:extLst>
            <a:ext uri="{FF2B5EF4-FFF2-40B4-BE49-F238E27FC236}">
              <a16:creationId xmlns:a16="http://schemas.microsoft.com/office/drawing/2014/main" id="{00A02A8C-BC94-4ABB-B9B4-A54A40B7A8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41169" y="10856032"/>
          <a:ext cx="358327" cy="360748"/>
        </a:xfrm>
        <a:prstGeom prst="rect">
          <a:avLst/>
        </a:prstGeom>
      </xdr:spPr>
    </xdr:pic>
    <xdr:clientData/>
  </xdr:oneCellAnchor>
  <xdr:oneCellAnchor>
    <xdr:from>
      <xdr:col>17</xdr:col>
      <xdr:colOff>294399</xdr:colOff>
      <xdr:row>30</xdr:row>
      <xdr:rowOff>88210</xdr:rowOff>
    </xdr:from>
    <xdr:ext cx="358327" cy="360748"/>
    <xdr:pic>
      <xdr:nvPicPr>
        <xdr:cNvPr id="32" name="Picture 31">
          <a:extLst>
            <a:ext uri="{FF2B5EF4-FFF2-40B4-BE49-F238E27FC236}">
              <a16:creationId xmlns:a16="http://schemas.microsoft.com/office/drawing/2014/main" id="{C16F963F-7C02-44CA-AA3F-2A2D91CE095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33346" y="11558315"/>
          <a:ext cx="358327" cy="360748"/>
        </a:xfrm>
        <a:prstGeom prst="rect">
          <a:avLst/>
        </a:prstGeom>
      </xdr:spPr>
    </xdr:pic>
    <xdr:clientData/>
  </xdr:oneCellAnchor>
  <xdr:twoCellAnchor editAs="oneCell">
    <xdr:from>
      <xdr:col>17</xdr:col>
      <xdr:colOff>314011</xdr:colOff>
      <xdr:row>32</xdr:row>
      <xdr:rowOff>77412</xdr:rowOff>
    </xdr:from>
    <xdr:to>
      <xdr:col>17</xdr:col>
      <xdr:colOff>683020</xdr:colOff>
      <xdr:row>32</xdr:row>
      <xdr:rowOff>448914</xdr:rowOff>
    </xdr:to>
    <xdr:pic>
      <xdr:nvPicPr>
        <xdr:cNvPr id="33" name="Picture 32">
          <a:extLst>
            <a:ext uri="{FF2B5EF4-FFF2-40B4-BE49-F238E27FC236}">
              <a16:creationId xmlns:a16="http://schemas.microsoft.com/office/drawing/2014/main" id="{D25C00D1-5002-44A2-951F-C2C68C17D5D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152958" y="12219280"/>
          <a:ext cx="369009" cy="371502"/>
        </a:xfrm>
        <a:prstGeom prst="rect">
          <a:avLst/>
        </a:prstGeom>
      </xdr:spPr>
    </xdr:pic>
    <xdr:clientData/>
  </xdr:twoCellAnchor>
  <xdr:twoCellAnchor editAs="oneCell">
    <xdr:from>
      <xdr:col>17</xdr:col>
      <xdr:colOff>318411</xdr:colOff>
      <xdr:row>34</xdr:row>
      <xdr:rowOff>52335</xdr:rowOff>
    </xdr:from>
    <xdr:to>
      <xdr:col>17</xdr:col>
      <xdr:colOff>678619</xdr:colOff>
      <xdr:row>34</xdr:row>
      <xdr:rowOff>414978</xdr:rowOff>
    </xdr:to>
    <xdr:pic>
      <xdr:nvPicPr>
        <xdr:cNvPr id="34" name="Picture 33">
          <a:extLst>
            <a:ext uri="{FF2B5EF4-FFF2-40B4-BE49-F238E27FC236}">
              <a16:creationId xmlns:a16="http://schemas.microsoft.com/office/drawing/2014/main" id="{DB849D75-AE40-4D90-A73A-CD5AFA43661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5157358" y="12865967"/>
          <a:ext cx="360208" cy="362643"/>
        </a:xfrm>
        <a:prstGeom prst="rect">
          <a:avLst/>
        </a:prstGeom>
      </xdr:spPr>
    </xdr:pic>
    <xdr:clientData/>
  </xdr:twoCellAnchor>
  <xdr:twoCellAnchor editAs="oneCell">
    <xdr:from>
      <xdr:col>17</xdr:col>
      <xdr:colOff>308922</xdr:colOff>
      <xdr:row>36</xdr:row>
      <xdr:rowOff>83736</xdr:rowOff>
    </xdr:from>
    <xdr:to>
      <xdr:col>17</xdr:col>
      <xdr:colOff>676699</xdr:colOff>
      <xdr:row>36</xdr:row>
      <xdr:rowOff>453999</xdr:rowOff>
    </xdr:to>
    <xdr:pic>
      <xdr:nvPicPr>
        <xdr:cNvPr id="36" name="Picture 35">
          <a:extLst>
            <a:ext uri="{FF2B5EF4-FFF2-40B4-BE49-F238E27FC236}">
              <a16:creationId xmlns:a16="http://schemas.microsoft.com/office/drawing/2014/main" id="{EE6E9BC8-D013-45C0-BAA7-016AECC0AA2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5147869" y="13569131"/>
          <a:ext cx="367777" cy="370263"/>
        </a:xfrm>
        <a:prstGeom prst="rect">
          <a:avLst/>
        </a:prstGeom>
      </xdr:spPr>
    </xdr:pic>
    <xdr:clientData/>
  </xdr:twoCellAnchor>
  <xdr:twoCellAnchor editAs="oneCell">
    <xdr:from>
      <xdr:col>17</xdr:col>
      <xdr:colOff>283226</xdr:colOff>
      <xdr:row>38</xdr:row>
      <xdr:rowOff>83736</xdr:rowOff>
    </xdr:from>
    <xdr:to>
      <xdr:col>17</xdr:col>
      <xdr:colOff>651003</xdr:colOff>
      <xdr:row>38</xdr:row>
      <xdr:rowOff>453999</xdr:rowOff>
    </xdr:to>
    <xdr:pic>
      <xdr:nvPicPr>
        <xdr:cNvPr id="37" name="Picture 36">
          <a:extLst>
            <a:ext uri="{FF2B5EF4-FFF2-40B4-BE49-F238E27FC236}">
              <a16:creationId xmlns:a16="http://schemas.microsoft.com/office/drawing/2014/main" id="{62C987F3-FA02-456F-98CE-07A234AE87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5122173" y="14411341"/>
          <a:ext cx="367777" cy="370263"/>
        </a:xfrm>
        <a:prstGeom prst="rect">
          <a:avLst/>
        </a:prstGeom>
      </xdr:spPr>
    </xdr:pic>
    <xdr:clientData/>
  </xdr:twoCellAnchor>
  <xdr:twoCellAnchor editAs="oneCell">
    <xdr:from>
      <xdr:col>17</xdr:col>
      <xdr:colOff>278004</xdr:colOff>
      <xdr:row>40</xdr:row>
      <xdr:rowOff>80416</xdr:rowOff>
    </xdr:from>
    <xdr:to>
      <xdr:col>17</xdr:col>
      <xdr:colOff>647013</xdr:colOff>
      <xdr:row>40</xdr:row>
      <xdr:rowOff>451918</xdr:rowOff>
    </xdr:to>
    <xdr:pic>
      <xdr:nvPicPr>
        <xdr:cNvPr id="38" name="Picture 37">
          <a:extLst>
            <a:ext uri="{FF2B5EF4-FFF2-40B4-BE49-F238E27FC236}">
              <a16:creationId xmlns:a16="http://schemas.microsoft.com/office/drawing/2014/main" id="{4B6F96E8-DF6F-43FB-8EE7-CB6823566D5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116951" y="15089811"/>
          <a:ext cx="369009" cy="371502"/>
        </a:xfrm>
        <a:prstGeom prst="rect">
          <a:avLst/>
        </a:prstGeom>
      </xdr:spPr>
    </xdr:pic>
    <xdr:clientData/>
  </xdr:twoCellAnchor>
  <xdr:twoCellAnchor editAs="oneCell">
    <xdr:from>
      <xdr:col>17</xdr:col>
      <xdr:colOff>293518</xdr:colOff>
      <xdr:row>52</xdr:row>
      <xdr:rowOff>103649</xdr:rowOff>
    </xdr:from>
    <xdr:to>
      <xdr:col>17</xdr:col>
      <xdr:colOff>672052</xdr:colOff>
      <xdr:row>52</xdr:row>
      <xdr:rowOff>484740</xdr:rowOff>
    </xdr:to>
    <xdr:pic>
      <xdr:nvPicPr>
        <xdr:cNvPr id="39" name="Picture 38">
          <a:extLst>
            <a:ext uri="{FF2B5EF4-FFF2-40B4-BE49-F238E27FC236}">
              <a16:creationId xmlns:a16="http://schemas.microsoft.com/office/drawing/2014/main" id="{6E25EB01-0CC0-487A-92E5-10C84FE6181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5132465" y="19995860"/>
          <a:ext cx="378534" cy="381091"/>
        </a:xfrm>
        <a:prstGeom prst="rect">
          <a:avLst/>
        </a:prstGeom>
      </xdr:spPr>
    </xdr:pic>
    <xdr:clientData/>
  </xdr:twoCellAnchor>
  <xdr:twoCellAnchor editAs="oneCell">
    <xdr:from>
      <xdr:col>17</xdr:col>
      <xdr:colOff>293364</xdr:colOff>
      <xdr:row>42</xdr:row>
      <xdr:rowOff>62802</xdr:rowOff>
    </xdr:from>
    <xdr:to>
      <xdr:col>17</xdr:col>
      <xdr:colOff>651116</xdr:colOff>
      <xdr:row>42</xdr:row>
      <xdr:rowOff>422972</xdr:rowOff>
    </xdr:to>
    <xdr:pic>
      <xdr:nvPicPr>
        <xdr:cNvPr id="40" name="Picture 39">
          <a:extLst>
            <a:ext uri="{FF2B5EF4-FFF2-40B4-BE49-F238E27FC236}">
              <a16:creationId xmlns:a16="http://schemas.microsoft.com/office/drawing/2014/main" id="{6F881A1A-CF81-474E-9C1D-081AE1A596A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32311" y="15753986"/>
          <a:ext cx="357752" cy="360170"/>
        </a:xfrm>
        <a:prstGeom prst="rect">
          <a:avLst/>
        </a:prstGeom>
      </xdr:spPr>
    </xdr:pic>
    <xdr:clientData/>
  </xdr:twoCellAnchor>
  <xdr:twoCellAnchor editAs="oneCell">
    <xdr:from>
      <xdr:col>17</xdr:col>
      <xdr:colOff>303544</xdr:colOff>
      <xdr:row>44</xdr:row>
      <xdr:rowOff>61603</xdr:rowOff>
    </xdr:from>
    <xdr:to>
      <xdr:col>17</xdr:col>
      <xdr:colOff>652346</xdr:colOff>
      <xdr:row>44</xdr:row>
      <xdr:rowOff>412762</xdr:rowOff>
    </xdr:to>
    <xdr:pic>
      <xdr:nvPicPr>
        <xdr:cNvPr id="41" name="Picture 40">
          <a:extLst>
            <a:ext uri="{FF2B5EF4-FFF2-40B4-BE49-F238E27FC236}">
              <a16:creationId xmlns:a16="http://schemas.microsoft.com/office/drawing/2014/main" id="{CA3E0F12-9988-4F95-ABD3-906F0C89EC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142491" y="16584971"/>
          <a:ext cx="348802" cy="351159"/>
        </a:xfrm>
        <a:prstGeom prst="rect">
          <a:avLst/>
        </a:prstGeom>
      </xdr:spPr>
    </xdr:pic>
    <xdr:clientData/>
  </xdr:twoCellAnchor>
  <xdr:twoCellAnchor editAs="oneCell">
    <xdr:from>
      <xdr:col>17</xdr:col>
      <xdr:colOff>303544</xdr:colOff>
      <xdr:row>48</xdr:row>
      <xdr:rowOff>168178</xdr:rowOff>
    </xdr:from>
    <xdr:to>
      <xdr:col>17</xdr:col>
      <xdr:colOff>652346</xdr:colOff>
      <xdr:row>48</xdr:row>
      <xdr:rowOff>519337</xdr:rowOff>
    </xdr:to>
    <xdr:pic>
      <xdr:nvPicPr>
        <xdr:cNvPr id="42" name="Picture 41">
          <a:extLst>
            <a:ext uri="{FF2B5EF4-FFF2-40B4-BE49-F238E27FC236}">
              <a16:creationId xmlns:a16="http://schemas.microsoft.com/office/drawing/2014/main" id="{96110926-3DFC-4ADA-AC39-B97130524E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142491" y="17914757"/>
          <a:ext cx="348802" cy="351159"/>
        </a:xfrm>
        <a:prstGeom prst="rect">
          <a:avLst/>
        </a:prstGeom>
      </xdr:spPr>
    </xdr:pic>
    <xdr:clientData/>
  </xdr:twoCellAnchor>
  <xdr:twoCellAnchor editAs="oneCell">
    <xdr:from>
      <xdr:col>17</xdr:col>
      <xdr:colOff>319061</xdr:colOff>
      <xdr:row>50</xdr:row>
      <xdr:rowOff>62803</xdr:rowOff>
    </xdr:from>
    <xdr:to>
      <xdr:col>17</xdr:col>
      <xdr:colOff>676813</xdr:colOff>
      <xdr:row>50</xdr:row>
      <xdr:rowOff>422973</xdr:rowOff>
    </xdr:to>
    <xdr:pic>
      <xdr:nvPicPr>
        <xdr:cNvPr id="43" name="Picture 42">
          <a:extLst>
            <a:ext uri="{FF2B5EF4-FFF2-40B4-BE49-F238E27FC236}">
              <a16:creationId xmlns:a16="http://schemas.microsoft.com/office/drawing/2014/main" id="{077014E3-8FA3-4D6D-A26C-531ADDEA7A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58008" y="19193014"/>
          <a:ext cx="357752" cy="360170"/>
        </a:xfrm>
        <a:prstGeom prst="rect">
          <a:avLst/>
        </a:prstGeom>
      </xdr:spPr>
    </xdr:pic>
    <xdr:clientData/>
  </xdr:twoCellAnchor>
  <xdr:twoCellAnchor editAs="oneCell">
    <xdr:from>
      <xdr:col>17</xdr:col>
      <xdr:colOff>303544</xdr:colOff>
      <xdr:row>54</xdr:row>
      <xdr:rowOff>65402</xdr:rowOff>
    </xdr:from>
    <xdr:to>
      <xdr:col>17</xdr:col>
      <xdr:colOff>652346</xdr:colOff>
      <xdr:row>54</xdr:row>
      <xdr:rowOff>416561</xdr:rowOff>
    </xdr:to>
    <xdr:pic>
      <xdr:nvPicPr>
        <xdr:cNvPr id="44" name="Picture 43">
          <a:extLst>
            <a:ext uri="{FF2B5EF4-FFF2-40B4-BE49-F238E27FC236}">
              <a16:creationId xmlns:a16="http://schemas.microsoft.com/office/drawing/2014/main" id="{8FE19354-BB74-4950-8F43-748BBB5A62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142491" y="20719613"/>
          <a:ext cx="348802" cy="351159"/>
        </a:xfrm>
        <a:prstGeom prst="rect">
          <a:avLst/>
        </a:prstGeom>
      </xdr:spPr>
    </xdr:pic>
    <xdr:clientData/>
  </xdr:twoCellAnchor>
  <xdr:twoCellAnchor editAs="oneCell">
    <xdr:from>
      <xdr:col>17</xdr:col>
      <xdr:colOff>293959</xdr:colOff>
      <xdr:row>56</xdr:row>
      <xdr:rowOff>87737</xdr:rowOff>
    </xdr:from>
    <xdr:to>
      <xdr:col>17</xdr:col>
      <xdr:colOff>661811</xdr:colOff>
      <xdr:row>56</xdr:row>
      <xdr:rowOff>458074</xdr:rowOff>
    </xdr:to>
    <xdr:pic>
      <xdr:nvPicPr>
        <xdr:cNvPr id="45" name="Picture 44">
          <a:extLst>
            <a:ext uri="{FF2B5EF4-FFF2-40B4-BE49-F238E27FC236}">
              <a16:creationId xmlns:a16="http://schemas.microsoft.com/office/drawing/2014/main" id="{4D87603E-0CA6-40FB-83C6-0C77677376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132906" y="21503948"/>
          <a:ext cx="367852" cy="370337"/>
        </a:xfrm>
        <a:prstGeom prst="rect">
          <a:avLst/>
        </a:prstGeom>
      </xdr:spPr>
    </xdr:pic>
    <xdr:clientData/>
  </xdr:twoCellAnchor>
  <xdr:twoCellAnchor editAs="oneCell">
    <xdr:from>
      <xdr:col>17</xdr:col>
      <xdr:colOff>293077</xdr:colOff>
      <xdr:row>58</xdr:row>
      <xdr:rowOff>115060</xdr:rowOff>
    </xdr:from>
    <xdr:to>
      <xdr:col>17</xdr:col>
      <xdr:colOff>651404</xdr:colOff>
      <xdr:row>58</xdr:row>
      <xdr:rowOff>475808</xdr:rowOff>
    </xdr:to>
    <xdr:pic>
      <xdr:nvPicPr>
        <xdr:cNvPr id="46" name="Picture 45">
          <a:extLst>
            <a:ext uri="{FF2B5EF4-FFF2-40B4-BE49-F238E27FC236}">
              <a16:creationId xmlns:a16="http://schemas.microsoft.com/office/drawing/2014/main" id="{D0E59A95-D35A-4D67-9F45-74E2085DBEE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32024" y="22293271"/>
          <a:ext cx="358327" cy="3607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237632</xdr:colOff>
      <xdr:row>28</xdr:row>
      <xdr:rowOff>332495</xdr:rowOff>
    </xdr:from>
    <xdr:to>
      <xdr:col>17</xdr:col>
      <xdr:colOff>612128</xdr:colOff>
      <xdr:row>28</xdr:row>
      <xdr:rowOff>702241</xdr:rowOff>
    </xdr:to>
    <xdr:pic>
      <xdr:nvPicPr>
        <xdr:cNvPr id="14" name="Picture 13">
          <a:extLst>
            <a:ext uri="{FF2B5EF4-FFF2-40B4-BE49-F238E27FC236}">
              <a16:creationId xmlns:a16="http://schemas.microsoft.com/office/drawing/2014/main" id="{5483B778-5C8F-4FA8-A1D4-154F2ECE20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4473" y="11678759"/>
          <a:ext cx="374496" cy="369746"/>
        </a:xfrm>
        <a:prstGeom prst="rect">
          <a:avLst/>
        </a:prstGeom>
      </xdr:spPr>
    </xdr:pic>
    <xdr:clientData/>
  </xdr:twoCellAnchor>
  <xdr:oneCellAnchor>
    <xdr:from>
      <xdr:col>17</xdr:col>
      <xdr:colOff>243027</xdr:colOff>
      <xdr:row>33</xdr:row>
      <xdr:rowOff>53305</xdr:rowOff>
    </xdr:from>
    <xdr:ext cx="353541" cy="369746"/>
    <xdr:pic>
      <xdr:nvPicPr>
        <xdr:cNvPr id="25" name="Picture 24">
          <a:extLst>
            <a:ext uri="{FF2B5EF4-FFF2-40B4-BE49-F238E27FC236}">
              <a16:creationId xmlns:a16="http://schemas.microsoft.com/office/drawing/2014/main" id="{029FA2BB-92FB-46A3-8C1F-FB6B3E8627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16777" y="12954388"/>
          <a:ext cx="353541" cy="369746"/>
        </a:xfrm>
        <a:prstGeom prst="rect">
          <a:avLst/>
        </a:prstGeom>
      </xdr:spPr>
    </xdr:pic>
    <xdr:clientData/>
  </xdr:oneCellAnchor>
  <xdr:oneCellAnchor>
    <xdr:from>
      <xdr:col>17</xdr:col>
      <xdr:colOff>243028</xdr:colOff>
      <xdr:row>38</xdr:row>
      <xdr:rowOff>95056</xdr:rowOff>
    </xdr:from>
    <xdr:ext cx="353541" cy="369746"/>
    <xdr:pic>
      <xdr:nvPicPr>
        <xdr:cNvPr id="28" name="Picture 27">
          <a:extLst>
            <a:ext uri="{FF2B5EF4-FFF2-40B4-BE49-F238E27FC236}">
              <a16:creationId xmlns:a16="http://schemas.microsoft.com/office/drawing/2014/main" id="{762CADCF-7F61-4545-B179-0C0B0E84C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9869" y="15628133"/>
          <a:ext cx="353541" cy="369746"/>
        </a:xfrm>
        <a:prstGeom prst="rect">
          <a:avLst/>
        </a:prstGeom>
      </xdr:spPr>
    </xdr:pic>
    <xdr:clientData/>
  </xdr:oneCellAnchor>
  <xdr:oneCellAnchor>
    <xdr:from>
      <xdr:col>17</xdr:col>
      <xdr:colOff>222599</xdr:colOff>
      <xdr:row>9</xdr:row>
      <xdr:rowOff>188987</xdr:rowOff>
    </xdr:from>
    <xdr:ext cx="357351" cy="365936"/>
    <xdr:pic>
      <xdr:nvPicPr>
        <xdr:cNvPr id="7" name="Picture 6">
          <a:extLst>
            <a:ext uri="{FF2B5EF4-FFF2-40B4-BE49-F238E27FC236}">
              <a16:creationId xmlns:a16="http://schemas.microsoft.com/office/drawing/2014/main" id="{A2125326-3359-45E7-981D-F345B39324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9440" y="2460333"/>
          <a:ext cx="357351" cy="365936"/>
        </a:xfrm>
        <a:prstGeom prst="rect">
          <a:avLst/>
        </a:prstGeom>
      </xdr:spPr>
    </xdr:pic>
    <xdr:clientData/>
  </xdr:oneCellAnchor>
  <xdr:twoCellAnchor editAs="oneCell">
    <xdr:from>
      <xdr:col>17</xdr:col>
      <xdr:colOff>232833</xdr:colOff>
      <xdr:row>12</xdr:row>
      <xdr:rowOff>95250</xdr:rowOff>
    </xdr:from>
    <xdr:to>
      <xdr:col>17</xdr:col>
      <xdr:colOff>606168</xdr:colOff>
      <xdr:row>12</xdr:row>
      <xdr:rowOff>461765</xdr:rowOff>
    </xdr:to>
    <xdr:pic>
      <xdr:nvPicPr>
        <xdr:cNvPr id="8" name="Picture 7">
          <a:extLst>
            <a:ext uri="{FF2B5EF4-FFF2-40B4-BE49-F238E27FC236}">
              <a16:creationId xmlns:a16="http://schemas.microsoft.com/office/drawing/2014/main" id="{06D62B1A-CAAB-4355-AACB-062F67A62E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06583" y="3079750"/>
          <a:ext cx="360000" cy="376040"/>
        </a:xfrm>
        <a:prstGeom prst="rect">
          <a:avLst/>
        </a:prstGeom>
      </xdr:spPr>
    </xdr:pic>
    <xdr:clientData/>
  </xdr:twoCellAnchor>
  <xdr:twoCellAnchor editAs="oneCell">
    <xdr:from>
      <xdr:col>17</xdr:col>
      <xdr:colOff>232833</xdr:colOff>
      <xdr:row>14</xdr:row>
      <xdr:rowOff>222250</xdr:rowOff>
    </xdr:from>
    <xdr:to>
      <xdr:col>17</xdr:col>
      <xdr:colOff>606168</xdr:colOff>
      <xdr:row>14</xdr:row>
      <xdr:rowOff>605910</xdr:rowOff>
    </xdr:to>
    <xdr:pic>
      <xdr:nvPicPr>
        <xdr:cNvPr id="9" name="Picture 8">
          <a:extLst>
            <a:ext uri="{FF2B5EF4-FFF2-40B4-BE49-F238E27FC236}">
              <a16:creationId xmlns:a16="http://schemas.microsoft.com/office/drawing/2014/main" id="{6FA469AD-16CE-4307-8E15-72FA3DD8DE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06583" y="4064000"/>
          <a:ext cx="360000" cy="376040"/>
        </a:xfrm>
        <a:prstGeom prst="rect">
          <a:avLst/>
        </a:prstGeom>
      </xdr:spPr>
    </xdr:pic>
    <xdr:clientData/>
  </xdr:twoCellAnchor>
  <xdr:twoCellAnchor editAs="oneCell">
    <xdr:from>
      <xdr:col>17</xdr:col>
      <xdr:colOff>234230</xdr:colOff>
      <xdr:row>16</xdr:row>
      <xdr:rowOff>152090</xdr:rowOff>
    </xdr:from>
    <xdr:to>
      <xdr:col>17</xdr:col>
      <xdr:colOff>605002</xdr:colOff>
      <xdr:row>16</xdr:row>
      <xdr:rowOff>525368</xdr:rowOff>
    </xdr:to>
    <xdr:pic>
      <xdr:nvPicPr>
        <xdr:cNvPr id="12" name="Picture 11">
          <a:extLst>
            <a:ext uri="{FF2B5EF4-FFF2-40B4-BE49-F238E27FC236}">
              <a16:creationId xmlns:a16="http://schemas.microsoft.com/office/drawing/2014/main" id="{20F976C7-9AEB-4E22-A9AC-175EB4A227C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731071" y="5354205"/>
          <a:ext cx="370772" cy="373278"/>
        </a:xfrm>
        <a:prstGeom prst="rect">
          <a:avLst/>
        </a:prstGeom>
      </xdr:spPr>
    </xdr:pic>
    <xdr:clientData/>
  </xdr:twoCellAnchor>
  <xdr:twoCellAnchor editAs="oneCell">
    <xdr:from>
      <xdr:col>17</xdr:col>
      <xdr:colOff>239660</xdr:colOff>
      <xdr:row>18</xdr:row>
      <xdr:rowOff>173143</xdr:rowOff>
    </xdr:from>
    <xdr:to>
      <xdr:col>17</xdr:col>
      <xdr:colOff>598826</xdr:colOff>
      <xdr:row>18</xdr:row>
      <xdr:rowOff>534737</xdr:rowOff>
    </xdr:to>
    <xdr:pic>
      <xdr:nvPicPr>
        <xdr:cNvPr id="20" name="Picture 19">
          <a:extLst>
            <a:ext uri="{FF2B5EF4-FFF2-40B4-BE49-F238E27FC236}">
              <a16:creationId xmlns:a16="http://schemas.microsoft.com/office/drawing/2014/main" id="{EBBAC6AA-EE66-4170-AE9B-3ACFDC369A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736501" y="6327758"/>
          <a:ext cx="359166" cy="361594"/>
        </a:xfrm>
        <a:prstGeom prst="rect">
          <a:avLst/>
        </a:prstGeom>
      </xdr:spPr>
    </xdr:pic>
    <xdr:clientData/>
  </xdr:twoCellAnchor>
  <xdr:twoCellAnchor editAs="oneCell">
    <xdr:from>
      <xdr:col>17</xdr:col>
      <xdr:colOff>238100</xdr:colOff>
      <xdr:row>21</xdr:row>
      <xdr:rowOff>312180</xdr:rowOff>
    </xdr:from>
    <xdr:to>
      <xdr:col>17</xdr:col>
      <xdr:colOff>593745</xdr:colOff>
      <xdr:row>21</xdr:row>
      <xdr:rowOff>670229</xdr:rowOff>
    </xdr:to>
    <xdr:pic>
      <xdr:nvPicPr>
        <xdr:cNvPr id="21" name="Picture 20">
          <a:extLst>
            <a:ext uri="{FF2B5EF4-FFF2-40B4-BE49-F238E27FC236}">
              <a16:creationId xmlns:a16="http://schemas.microsoft.com/office/drawing/2014/main" id="{967A6141-57D0-46F9-A843-B703494FB20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734941" y="7660037"/>
          <a:ext cx="355645" cy="358049"/>
        </a:xfrm>
        <a:prstGeom prst="rect">
          <a:avLst/>
        </a:prstGeom>
      </xdr:spPr>
    </xdr:pic>
    <xdr:clientData/>
  </xdr:twoCellAnchor>
  <xdr:twoCellAnchor editAs="oneCell">
    <xdr:from>
      <xdr:col>17</xdr:col>
      <xdr:colOff>259035</xdr:colOff>
      <xdr:row>30</xdr:row>
      <xdr:rowOff>264375</xdr:rowOff>
    </xdr:from>
    <xdr:to>
      <xdr:col>17</xdr:col>
      <xdr:colOff>614680</xdr:colOff>
      <xdr:row>30</xdr:row>
      <xdr:rowOff>622424</xdr:rowOff>
    </xdr:to>
    <xdr:pic>
      <xdr:nvPicPr>
        <xdr:cNvPr id="23" name="Picture 22">
          <a:extLst>
            <a:ext uri="{FF2B5EF4-FFF2-40B4-BE49-F238E27FC236}">
              <a16:creationId xmlns:a16="http://schemas.microsoft.com/office/drawing/2014/main" id="{2B6F882F-2CCB-417B-AC0F-4A23BAC1FF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755876" y="12824815"/>
          <a:ext cx="355645" cy="358049"/>
        </a:xfrm>
        <a:prstGeom prst="rect">
          <a:avLst/>
        </a:prstGeom>
      </xdr:spPr>
    </xdr:pic>
    <xdr:clientData/>
  </xdr:twoCellAnchor>
  <xdr:oneCellAnchor>
    <xdr:from>
      <xdr:col>17</xdr:col>
      <xdr:colOff>243417</xdr:colOff>
      <xdr:row>40</xdr:row>
      <xdr:rowOff>21167</xdr:rowOff>
    </xdr:from>
    <xdr:ext cx="353541" cy="369746"/>
    <xdr:pic>
      <xdr:nvPicPr>
        <xdr:cNvPr id="26" name="Picture 25">
          <a:extLst>
            <a:ext uri="{FF2B5EF4-FFF2-40B4-BE49-F238E27FC236}">
              <a16:creationId xmlns:a16="http://schemas.microsoft.com/office/drawing/2014/main" id="{E12958A4-D2C7-4B63-977C-A97B433741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17167" y="14943667"/>
          <a:ext cx="353541" cy="369746"/>
        </a:xfrm>
        <a:prstGeom prst="rect">
          <a:avLst/>
        </a:prstGeom>
      </xdr:spPr>
    </xdr:pic>
    <xdr:clientData/>
  </xdr:oneCellAnchor>
  <xdr:twoCellAnchor editAs="oneCell">
    <xdr:from>
      <xdr:col>17</xdr:col>
      <xdr:colOff>237985</xdr:colOff>
      <xdr:row>42</xdr:row>
      <xdr:rowOff>229158</xdr:rowOff>
    </xdr:from>
    <xdr:to>
      <xdr:col>17</xdr:col>
      <xdr:colOff>600732</xdr:colOff>
      <xdr:row>42</xdr:row>
      <xdr:rowOff>594357</xdr:rowOff>
    </xdr:to>
    <xdr:pic>
      <xdr:nvPicPr>
        <xdr:cNvPr id="30" name="Picture 29">
          <a:extLst>
            <a:ext uri="{FF2B5EF4-FFF2-40B4-BE49-F238E27FC236}">
              <a16:creationId xmlns:a16="http://schemas.microsoft.com/office/drawing/2014/main" id="{C9639AA4-F618-4CD1-BDD5-173E0209788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734826" y="17520696"/>
          <a:ext cx="362747" cy="365199"/>
        </a:xfrm>
        <a:prstGeom prst="rect">
          <a:avLst/>
        </a:prstGeom>
      </xdr:spPr>
    </xdr:pic>
    <xdr:clientData/>
  </xdr:twoCellAnchor>
  <xdr:twoCellAnchor editAs="oneCell">
    <xdr:from>
      <xdr:col>17</xdr:col>
      <xdr:colOff>227519</xdr:colOff>
      <xdr:row>44</xdr:row>
      <xdr:rowOff>158992</xdr:rowOff>
    </xdr:from>
    <xdr:to>
      <xdr:col>17</xdr:col>
      <xdr:colOff>590266</xdr:colOff>
      <xdr:row>44</xdr:row>
      <xdr:rowOff>524191</xdr:rowOff>
    </xdr:to>
    <xdr:pic>
      <xdr:nvPicPr>
        <xdr:cNvPr id="31" name="Picture 30">
          <a:extLst>
            <a:ext uri="{FF2B5EF4-FFF2-40B4-BE49-F238E27FC236}">
              <a16:creationId xmlns:a16="http://schemas.microsoft.com/office/drawing/2014/main" id="{B4132861-A0B4-40AE-B9AD-0CF79423797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724360" y="18633305"/>
          <a:ext cx="362747" cy="365199"/>
        </a:xfrm>
        <a:prstGeom prst="rect">
          <a:avLst/>
        </a:prstGeom>
      </xdr:spPr>
    </xdr:pic>
    <xdr:clientData/>
  </xdr:twoCellAnchor>
  <xdr:twoCellAnchor editAs="oneCell">
    <xdr:from>
      <xdr:col>17</xdr:col>
      <xdr:colOff>243748</xdr:colOff>
      <xdr:row>23</xdr:row>
      <xdr:rowOff>171006</xdr:rowOff>
    </xdr:from>
    <xdr:to>
      <xdr:col>17</xdr:col>
      <xdr:colOff>605284</xdr:colOff>
      <xdr:row>23</xdr:row>
      <xdr:rowOff>534986</xdr:rowOff>
    </xdr:to>
    <xdr:pic>
      <xdr:nvPicPr>
        <xdr:cNvPr id="2" name="Picture 1">
          <a:extLst>
            <a:ext uri="{FF2B5EF4-FFF2-40B4-BE49-F238E27FC236}">
              <a16:creationId xmlns:a16="http://schemas.microsoft.com/office/drawing/2014/main" id="{207B3ADE-8E49-467B-AE6A-8FDA614DD7A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740589" y="8712105"/>
          <a:ext cx="361536" cy="363980"/>
        </a:xfrm>
        <a:prstGeom prst="rect">
          <a:avLst/>
        </a:prstGeom>
      </xdr:spPr>
    </xdr:pic>
    <xdr:clientData/>
  </xdr:twoCellAnchor>
  <xdr:twoCellAnchor editAs="oneCell">
    <xdr:from>
      <xdr:col>17</xdr:col>
      <xdr:colOff>235245</xdr:colOff>
      <xdr:row>25</xdr:row>
      <xdr:rowOff>359791</xdr:rowOff>
    </xdr:from>
    <xdr:to>
      <xdr:col>17</xdr:col>
      <xdr:colOff>589000</xdr:colOff>
      <xdr:row>25</xdr:row>
      <xdr:rowOff>715937</xdr:rowOff>
    </xdr:to>
    <xdr:pic>
      <xdr:nvPicPr>
        <xdr:cNvPr id="3" name="Picture 2">
          <a:extLst>
            <a:ext uri="{FF2B5EF4-FFF2-40B4-BE49-F238E27FC236}">
              <a16:creationId xmlns:a16="http://schemas.microsoft.com/office/drawing/2014/main" id="{AC0430E0-0FF2-4E28-981A-D367F6D86B2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732086" y="9853390"/>
          <a:ext cx="353755" cy="356146"/>
        </a:xfrm>
        <a:prstGeom prst="rect">
          <a:avLst/>
        </a:prstGeom>
      </xdr:spPr>
    </xdr:pic>
    <xdr:clientData/>
  </xdr:twoCellAnchor>
  <xdr:oneCellAnchor>
    <xdr:from>
      <xdr:col>17</xdr:col>
      <xdr:colOff>258902</xdr:colOff>
      <xdr:row>35</xdr:row>
      <xdr:rowOff>48013</xdr:rowOff>
    </xdr:from>
    <xdr:ext cx="353541" cy="369746"/>
    <xdr:pic>
      <xdr:nvPicPr>
        <xdr:cNvPr id="4" name="Picture 3">
          <a:extLst>
            <a:ext uri="{FF2B5EF4-FFF2-40B4-BE49-F238E27FC236}">
              <a16:creationId xmlns:a16="http://schemas.microsoft.com/office/drawing/2014/main" id="{CE3D83F7-5CF8-4197-A1D0-CEAC1EA5AA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8652" y="14780013"/>
          <a:ext cx="353541" cy="36974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18</xdr:col>
      <xdr:colOff>274510</xdr:colOff>
      <xdr:row>25</xdr:row>
      <xdr:rowOff>60339</xdr:rowOff>
    </xdr:from>
    <xdr:ext cx="356616" cy="356616"/>
    <xdr:pic>
      <xdr:nvPicPr>
        <xdr:cNvPr id="13" name="Picture 12">
          <a:extLst>
            <a:ext uri="{FF2B5EF4-FFF2-40B4-BE49-F238E27FC236}">
              <a16:creationId xmlns:a16="http://schemas.microsoft.com/office/drawing/2014/main" id="{98157655-8A3F-428C-89C1-9729AE1D40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8058" y="8622597"/>
          <a:ext cx="356616" cy="356616"/>
        </a:xfrm>
        <a:prstGeom prst="rect">
          <a:avLst/>
        </a:prstGeom>
      </xdr:spPr>
    </xdr:pic>
    <xdr:clientData/>
  </xdr:oneCellAnchor>
  <xdr:oneCellAnchor>
    <xdr:from>
      <xdr:col>18</xdr:col>
      <xdr:colOff>273365</xdr:colOff>
      <xdr:row>23</xdr:row>
      <xdr:rowOff>81922</xdr:rowOff>
    </xdr:from>
    <xdr:ext cx="356616" cy="356616"/>
    <xdr:pic>
      <xdr:nvPicPr>
        <xdr:cNvPr id="14" name="Picture 13">
          <a:extLst>
            <a:ext uri="{FF2B5EF4-FFF2-40B4-BE49-F238E27FC236}">
              <a16:creationId xmlns:a16="http://schemas.microsoft.com/office/drawing/2014/main" id="{F9B9C078-A9B7-4BAD-B0CC-6946CB78DA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16913" y="7957970"/>
          <a:ext cx="356616" cy="356616"/>
        </a:xfrm>
        <a:prstGeom prst="rect">
          <a:avLst/>
        </a:prstGeom>
      </xdr:spPr>
    </xdr:pic>
    <xdr:clientData/>
  </xdr:oneCellAnchor>
  <xdr:oneCellAnchor>
    <xdr:from>
      <xdr:col>18</xdr:col>
      <xdr:colOff>277402</xdr:colOff>
      <xdr:row>19</xdr:row>
      <xdr:rowOff>264575</xdr:rowOff>
    </xdr:from>
    <xdr:ext cx="356616" cy="356616"/>
    <xdr:pic>
      <xdr:nvPicPr>
        <xdr:cNvPr id="16" name="Picture 15">
          <a:extLst>
            <a:ext uri="{FF2B5EF4-FFF2-40B4-BE49-F238E27FC236}">
              <a16:creationId xmlns:a16="http://schemas.microsoft.com/office/drawing/2014/main" id="{6B1709F1-6A57-4D81-AB12-730CEF924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20950" y="6358527"/>
          <a:ext cx="356616" cy="356616"/>
        </a:xfrm>
        <a:prstGeom prst="rect">
          <a:avLst/>
        </a:prstGeom>
      </xdr:spPr>
    </xdr:pic>
    <xdr:clientData/>
  </xdr:oneCellAnchor>
  <xdr:oneCellAnchor>
    <xdr:from>
      <xdr:col>18</xdr:col>
      <xdr:colOff>274329</xdr:colOff>
      <xdr:row>17</xdr:row>
      <xdr:rowOff>59509</xdr:rowOff>
    </xdr:from>
    <xdr:ext cx="356616" cy="356616"/>
    <xdr:pic>
      <xdr:nvPicPr>
        <xdr:cNvPr id="18" name="Picture 17">
          <a:extLst>
            <a:ext uri="{FF2B5EF4-FFF2-40B4-BE49-F238E27FC236}">
              <a16:creationId xmlns:a16="http://schemas.microsoft.com/office/drawing/2014/main" id="{7764D251-0ADE-462E-B7DC-509FF04B3C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17877" y="5477493"/>
          <a:ext cx="356616" cy="356616"/>
        </a:xfrm>
        <a:prstGeom prst="rect">
          <a:avLst/>
        </a:prstGeom>
      </xdr:spPr>
    </xdr:pic>
    <xdr:clientData/>
  </xdr:oneCellAnchor>
  <xdr:oneCellAnchor>
    <xdr:from>
      <xdr:col>18</xdr:col>
      <xdr:colOff>287643</xdr:colOff>
      <xdr:row>13</xdr:row>
      <xdr:rowOff>71545</xdr:rowOff>
    </xdr:from>
    <xdr:ext cx="356616" cy="356616"/>
    <xdr:pic>
      <xdr:nvPicPr>
        <xdr:cNvPr id="22" name="Picture 21">
          <a:extLst>
            <a:ext uri="{FF2B5EF4-FFF2-40B4-BE49-F238E27FC236}">
              <a16:creationId xmlns:a16="http://schemas.microsoft.com/office/drawing/2014/main" id="{BEABC110-5AD0-4699-964A-0479DEE5C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08408" y="4172898"/>
          <a:ext cx="356616" cy="356616"/>
        </a:xfrm>
        <a:prstGeom prst="rect">
          <a:avLst/>
        </a:prstGeom>
      </xdr:spPr>
    </xdr:pic>
    <xdr:clientData/>
  </xdr:oneCellAnchor>
  <xdr:oneCellAnchor>
    <xdr:from>
      <xdr:col>18</xdr:col>
      <xdr:colOff>260748</xdr:colOff>
      <xdr:row>52</xdr:row>
      <xdr:rowOff>106298</xdr:rowOff>
    </xdr:from>
    <xdr:ext cx="356616" cy="356616"/>
    <xdr:pic>
      <xdr:nvPicPr>
        <xdr:cNvPr id="38" name="Picture 37">
          <a:extLst>
            <a:ext uri="{FF2B5EF4-FFF2-40B4-BE49-F238E27FC236}">
              <a16:creationId xmlns:a16="http://schemas.microsoft.com/office/drawing/2014/main" id="{A15D9D05-3B5A-4782-B0F8-CCCBC18F85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63048" y="17918048"/>
          <a:ext cx="356616" cy="356616"/>
        </a:xfrm>
        <a:prstGeom prst="rect">
          <a:avLst/>
        </a:prstGeom>
      </xdr:spPr>
    </xdr:pic>
    <xdr:clientData/>
  </xdr:oneCellAnchor>
  <xdr:oneCellAnchor>
    <xdr:from>
      <xdr:col>18</xdr:col>
      <xdr:colOff>290396</xdr:colOff>
      <xdr:row>68</xdr:row>
      <xdr:rowOff>401368</xdr:rowOff>
    </xdr:from>
    <xdr:ext cx="356616" cy="356616"/>
    <xdr:pic>
      <xdr:nvPicPr>
        <xdr:cNvPr id="44" name="Picture 43">
          <a:extLst>
            <a:ext uri="{FF2B5EF4-FFF2-40B4-BE49-F238E27FC236}">
              <a16:creationId xmlns:a16="http://schemas.microsoft.com/office/drawing/2014/main" id="{15E5D56B-4D3D-4E62-B64D-829E795F46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33944" y="26794836"/>
          <a:ext cx="356616" cy="356616"/>
        </a:xfrm>
        <a:prstGeom prst="rect">
          <a:avLst/>
        </a:prstGeom>
      </xdr:spPr>
    </xdr:pic>
    <xdr:clientData/>
  </xdr:oneCellAnchor>
  <xdr:oneCellAnchor>
    <xdr:from>
      <xdr:col>18</xdr:col>
      <xdr:colOff>272877</xdr:colOff>
      <xdr:row>70</xdr:row>
      <xdr:rowOff>68019</xdr:rowOff>
    </xdr:from>
    <xdr:ext cx="356616" cy="356616"/>
    <xdr:pic>
      <xdr:nvPicPr>
        <xdr:cNvPr id="45" name="Picture 44">
          <a:extLst>
            <a:ext uri="{FF2B5EF4-FFF2-40B4-BE49-F238E27FC236}">
              <a16:creationId xmlns:a16="http://schemas.microsoft.com/office/drawing/2014/main" id="{05CFB01D-9238-45D2-8642-90DC3633FB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60702" y="22518444"/>
          <a:ext cx="356616" cy="356616"/>
        </a:xfrm>
        <a:prstGeom prst="rect">
          <a:avLst/>
        </a:prstGeom>
      </xdr:spPr>
    </xdr:pic>
    <xdr:clientData/>
  </xdr:oneCellAnchor>
  <xdr:oneCellAnchor>
    <xdr:from>
      <xdr:col>18</xdr:col>
      <xdr:colOff>282075</xdr:colOff>
      <xdr:row>11</xdr:row>
      <xdr:rowOff>496552</xdr:rowOff>
    </xdr:from>
    <xdr:ext cx="356616" cy="356616"/>
    <xdr:pic>
      <xdr:nvPicPr>
        <xdr:cNvPr id="2" name="Picture 1">
          <a:extLst>
            <a:ext uri="{FF2B5EF4-FFF2-40B4-BE49-F238E27FC236}">
              <a16:creationId xmlns:a16="http://schemas.microsoft.com/office/drawing/2014/main" id="{233A70F5-082C-4F93-915F-14AC34452D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25623" y="3046794"/>
          <a:ext cx="356616" cy="356616"/>
        </a:xfrm>
        <a:prstGeom prst="rect">
          <a:avLst/>
        </a:prstGeom>
      </xdr:spPr>
    </xdr:pic>
    <xdr:clientData/>
  </xdr:oneCellAnchor>
  <xdr:oneCellAnchor>
    <xdr:from>
      <xdr:col>18</xdr:col>
      <xdr:colOff>291353</xdr:colOff>
      <xdr:row>15</xdr:row>
      <xdr:rowOff>44823</xdr:rowOff>
    </xdr:from>
    <xdr:ext cx="356616" cy="356616"/>
    <xdr:pic>
      <xdr:nvPicPr>
        <xdr:cNvPr id="3" name="Picture 2">
          <a:extLst>
            <a:ext uri="{FF2B5EF4-FFF2-40B4-BE49-F238E27FC236}">
              <a16:creationId xmlns:a16="http://schemas.microsoft.com/office/drawing/2014/main" id="{1B32F2A3-5139-465D-AD65-CC80BCFB7B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12118" y="4863352"/>
          <a:ext cx="356616" cy="356616"/>
        </a:xfrm>
        <a:prstGeom prst="rect">
          <a:avLst/>
        </a:prstGeom>
      </xdr:spPr>
    </xdr:pic>
    <xdr:clientData/>
  </xdr:oneCellAnchor>
  <xdr:oneCellAnchor>
    <xdr:from>
      <xdr:col>18</xdr:col>
      <xdr:colOff>291352</xdr:colOff>
      <xdr:row>21</xdr:row>
      <xdr:rowOff>56029</xdr:rowOff>
    </xdr:from>
    <xdr:ext cx="356616" cy="356616"/>
    <xdr:pic>
      <xdr:nvPicPr>
        <xdr:cNvPr id="4" name="Picture 3">
          <a:extLst>
            <a:ext uri="{FF2B5EF4-FFF2-40B4-BE49-F238E27FC236}">
              <a16:creationId xmlns:a16="http://schemas.microsoft.com/office/drawing/2014/main" id="{B05EA678-F7C5-4425-8183-92BB964CD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12117" y="7463117"/>
          <a:ext cx="356616" cy="356616"/>
        </a:xfrm>
        <a:prstGeom prst="rect">
          <a:avLst/>
        </a:prstGeom>
      </xdr:spPr>
    </xdr:pic>
    <xdr:clientData/>
  </xdr:oneCellAnchor>
  <xdr:twoCellAnchor editAs="oneCell">
    <xdr:from>
      <xdr:col>18</xdr:col>
      <xdr:colOff>294458</xdr:colOff>
      <xdr:row>27</xdr:row>
      <xdr:rowOff>173906</xdr:rowOff>
    </xdr:from>
    <xdr:to>
      <xdr:col>18</xdr:col>
      <xdr:colOff>649636</xdr:colOff>
      <xdr:row>27</xdr:row>
      <xdr:rowOff>531485</xdr:rowOff>
    </xdr:to>
    <xdr:pic>
      <xdr:nvPicPr>
        <xdr:cNvPr id="5" name="Picture 4">
          <a:extLst>
            <a:ext uri="{FF2B5EF4-FFF2-40B4-BE49-F238E27FC236}">
              <a16:creationId xmlns:a16="http://schemas.microsoft.com/office/drawing/2014/main" id="{B05C8A07-D458-4DB4-94CD-68C9F5D7A36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838006" y="9412132"/>
          <a:ext cx="355178" cy="357579"/>
        </a:xfrm>
        <a:prstGeom prst="rect">
          <a:avLst/>
        </a:prstGeom>
      </xdr:spPr>
    </xdr:pic>
    <xdr:clientData/>
  </xdr:twoCellAnchor>
  <xdr:twoCellAnchor editAs="oneCell">
    <xdr:from>
      <xdr:col>18</xdr:col>
      <xdr:colOff>293258</xdr:colOff>
      <xdr:row>30</xdr:row>
      <xdr:rowOff>93304</xdr:rowOff>
    </xdr:from>
    <xdr:to>
      <xdr:col>18</xdr:col>
      <xdr:colOff>650837</xdr:colOff>
      <xdr:row>30</xdr:row>
      <xdr:rowOff>453299</xdr:rowOff>
    </xdr:to>
    <xdr:pic>
      <xdr:nvPicPr>
        <xdr:cNvPr id="8" name="Picture 7">
          <a:extLst>
            <a:ext uri="{FF2B5EF4-FFF2-40B4-BE49-F238E27FC236}">
              <a16:creationId xmlns:a16="http://schemas.microsoft.com/office/drawing/2014/main" id="{3837A3E1-D880-45FF-990A-F2410FCF34F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836806" y="10488869"/>
          <a:ext cx="357579" cy="359995"/>
        </a:xfrm>
        <a:prstGeom prst="rect">
          <a:avLst/>
        </a:prstGeom>
      </xdr:spPr>
    </xdr:pic>
    <xdr:clientData/>
  </xdr:twoCellAnchor>
  <xdr:twoCellAnchor editAs="oneCell">
    <xdr:from>
      <xdr:col>18</xdr:col>
      <xdr:colOff>294616</xdr:colOff>
      <xdr:row>36</xdr:row>
      <xdr:rowOff>90565</xdr:rowOff>
    </xdr:from>
    <xdr:to>
      <xdr:col>18</xdr:col>
      <xdr:colOff>653782</xdr:colOff>
      <xdr:row>36</xdr:row>
      <xdr:rowOff>452159</xdr:rowOff>
    </xdr:to>
    <xdr:pic>
      <xdr:nvPicPr>
        <xdr:cNvPr id="9" name="Picture 8">
          <a:extLst>
            <a:ext uri="{FF2B5EF4-FFF2-40B4-BE49-F238E27FC236}">
              <a16:creationId xmlns:a16="http://schemas.microsoft.com/office/drawing/2014/main" id="{26B087BA-0936-4D5B-B9FB-6C62F72F48A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838164" y="13271936"/>
          <a:ext cx="359166" cy="361594"/>
        </a:xfrm>
        <a:prstGeom prst="rect">
          <a:avLst/>
        </a:prstGeom>
      </xdr:spPr>
    </xdr:pic>
    <xdr:clientData/>
  </xdr:twoCellAnchor>
  <xdr:twoCellAnchor editAs="oneCell">
    <xdr:from>
      <xdr:col>18</xdr:col>
      <xdr:colOff>293258</xdr:colOff>
      <xdr:row>32</xdr:row>
      <xdr:rowOff>130602</xdr:rowOff>
    </xdr:from>
    <xdr:to>
      <xdr:col>18</xdr:col>
      <xdr:colOff>649680</xdr:colOff>
      <xdr:row>32</xdr:row>
      <xdr:rowOff>489432</xdr:rowOff>
    </xdr:to>
    <xdr:pic>
      <xdr:nvPicPr>
        <xdr:cNvPr id="11" name="Picture 10">
          <a:extLst>
            <a:ext uri="{FF2B5EF4-FFF2-40B4-BE49-F238E27FC236}">
              <a16:creationId xmlns:a16="http://schemas.microsoft.com/office/drawing/2014/main" id="{4B4E08D3-38F9-4436-ACAF-A74D99F08D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836806" y="11437699"/>
          <a:ext cx="356422" cy="358830"/>
        </a:xfrm>
        <a:prstGeom prst="rect">
          <a:avLst/>
        </a:prstGeom>
      </xdr:spPr>
    </xdr:pic>
    <xdr:clientData/>
  </xdr:twoCellAnchor>
  <xdr:twoCellAnchor editAs="oneCell">
    <xdr:from>
      <xdr:col>18</xdr:col>
      <xdr:colOff>302559</xdr:colOff>
      <xdr:row>34</xdr:row>
      <xdr:rowOff>94376</xdr:rowOff>
    </xdr:from>
    <xdr:to>
      <xdr:col>18</xdr:col>
      <xdr:colOff>651361</xdr:colOff>
      <xdr:row>34</xdr:row>
      <xdr:rowOff>445535</xdr:rowOff>
    </xdr:to>
    <xdr:pic>
      <xdr:nvPicPr>
        <xdr:cNvPr id="12" name="Picture 11">
          <a:extLst>
            <a:ext uri="{FF2B5EF4-FFF2-40B4-BE49-F238E27FC236}">
              <a16:creationId xmlns:a16="http://schemas.microsoft.com/office/drawing/2014/main" id="{D55E3632-ED28-48F8-96A8-F177222D12C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846107" y="12343731"/>
          <a:ext cx="348802" cy="351159"/>
        </a:xfrm>
        <a:prstGeom prst="rect">
          <a:avLst/>
        </a:prstGeom>
      </xdr:spPr>
    </xdr:pic>
    <xdr:clientData/>
  </xdr:twoCellAnchor>
  <xdr:twoCellAnchor editAs="oneCell">
    <xdr:from>
      <xdr:col>18</xdr:col>
      <xdr:colOff>293258</xdr:colOff>
      <xdr:row>38</xdr:row>
      <xdr:rowOff>89588</xdr:rowOff>
    </xdr:from>
    <xdr:to>
      <xdr:col>18</xdr:col>
      <xdr:colOff>649680</xdr:colOff>
      <xdr:row>38</xdr:row>
      <xdr:rowOff>448418</xdr:rowOff>
    </xdr:to>
    <xdr:pic>
      <xdr:nvPicPr>
        <xdr:cNvPr id="20" name="Picture 19">
          <a:extLst>
            <a:ext uri="{FF2B5EF4-FFF2-40B4-BE49-F238E27FC236}">
              <a16:creationId xmlns:a16="http://schemas.microsoft.com/office/drawing/2014/main" id="{FA5D0F8D-3438-4BC5-8E3B-9E39BA96C0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836806" y="14039104"/>
          <a:ext cx="356422" cy="358830"/>
        </a:xfrm>
        <a:prstGeom prst="rect">
          <a:avLst/>
        </a:prstGeom>
      </xdr:spPr>
    </xdr:pic>
    <xdr:clientData/>
  </xdr:twoCellAnchor>
  <xdr:twoCellAnchor editAs="oneCell">
    <xdr:from>
      <xdr:col>18</xdr:col>
      <xdr:colOff>282075</xdr:colOff>
      <xdr:row>40</xdr:row>
      <xdr:rowOff>141999</xdr:rowOff>
    </xdr:from>
    <xdr:to>
      <xdr:col>18</xdr:col>
      <xdr:colOff>630877</xdr:colOff>
      <xdr:row>40</xdr:row>
      <xdr:rowOff>493158</xdr:rowOff>
    </xdr:to>
    <xdr:pic>
      <xdr:nvPicPr>
        <xdr:cNvPr id="23" name="Picture 22">
          <a:extLst>
            <a:ext uri="{FF2B5EF4-FFF2-40B4-BE49-F238E27FC236}">
              <a16:creationId xmlns:a16="http://schemas.microsoft.com/office/drawing/2014/main" id="{C95DC33D-0495-4A26-8EB5-9075D00761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825623" y="14859660"/>
          <a:ext cx="348802" cy="351159"/>
        </a:xfrm>
        <a:prstGeom prst="rect">
          <a:avLst/>
        </a:prstGeom>
      </xdr:spPr>
    </xdr:pic>
    <xdr:clientData/>
  </xdr:twoCellAnchor>
  <xdr:twoCellAnchor editAs="oneCell">
    <xdr:from>
      <xdr:col>18</xdr:col>
      <xdr:colOff>284349</xdr:colOff>
      <xdr:row>42</xdr:row>
      <xdr:rowOff>201744</xdr:rowOff>
    </xdr:from>
    <xdr:to>
      <xdr:col>18</xdr:col>
      <xdr:colOff>638104</xdr:colOff>
      <xdr:row>42</xdr:row>
      <xdr:rowOff>557890</xdr:rowOff>
    </xdr:to>
    <xdr:pic>
      <xdr:nvPicPr>
        <xdr:cNvPr id="36" name="Picture 35">
          <a:extLst>
            <a:ext uri="{FF2B5EF4-FFF2-40B4-BE49-F238E27FC236}">
              <a16:creationId xmlns:a16="http://schemas.microsoft.com/office/drawing/2014/main" id="{7D754676-18A7-4EC0-9CA7-142D0FFA49D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827897" y="15687550"/>
          <a:ext cx="353755" cy="356146"/>
        </a:xfrm>
        <a:prstGeom prst="rect">
          <a:avLst/>
        </a:prstGeom>
      </xdr:spPr>
    </xdr:pic>
    <xdr:clientData/>
  </xdr:twoCellAnchor>
  <xdr:twoCellAnchor editAs="oneCell">
    <xdr:from>
      <xdr:col>18</xdr:col>
      <xdr:colOff>272774</xdr:colOff>
      <xdr:row>48</xdr:row>
      <xdr:rowOff>276502</xdr:rowOff>
    </xdr:from>
    <xdr:to>
      <xdr:col>18</xdr:col>
      <xdr:colOff>629196</xdr:colOff>
      <xdr:row>48</xdr:row>
      <xdr:rowOff>635332</xdr:rowOff>
    </xdr:to>
    <xdr:pic>
      <xdr:nvPicPr>
        <xdr:cNvPr id="49" name="Picture 48">
          <a:extLst>
            <a:ext uri="{FF2B5EF4-FFF2-40B4-BE49-F238E27FC236}">
              <a16:creationId xmlns:a16="http://schemas.microsoft.com/office/drawing/2014/main" id="{EBF0B3E4-97DD-4530-8E97-D2DEE0A9D5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816322" y="18066744"/>
          <a:ext cx="356422" cy="358830"/>
        </a:xfrm>
        <a:prstGeom prst="rect">
          <a:avLst/>
        </a:prstGeom>
      </xdr:spPr>
    </xdr:pic>
    <xdr:clientData/>
  </xdr:twoCellAnchor>
  <xdr:twoCellAnchor editAs="oneCell">
    <xdr:from>
      <xdr:col>18</xdr:col>
      <xdr:colOff>283017</xdr:colOff>
      <xdr:row>45</xdr:row>
      <xdr:rowOff>196935</xdr:rowOff>
    </xdr:from>
    <xdr:to>
      <xdr:col>18</xdr:col>
      <xdr:colOff>640596</xdr:colOff>
      <xdr:row>45</xdr:row>
      <xdr:rowOff>556930</xdr:rowOff>
    </xdr:to>
    <xdr:pic>
      <xdr:nvPicPr>
        <xdr:cNvPr id="50" name="Picture 49">
          <a:extLst>
            <a:ext uri="{FF2B5EF4-FFF2-40B4-BE49-F238E27FC236}">
              <a16:creationId xmlns:a16="http://schemas.microsoft.com/office/drawing/2014/main" id="{91405454-F242-4221-BF10-E3D11E8A13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826565" y="16860564"/>
          <a:ext cx="357579" cy="359995"/>
        </a:xfrm>
        <a:prstGeom prst="rect">
          <a:avLst/>
        </a:prstGeom>
      </xdr:spPr>
    </xdr:pic>
    <xdr:clientData/>
  </xdr:twoCellAnchor>
  <xdr:twoCellAnchor editAs="oneCell">
    <xdr:from>
      <xdr:col>18</xdr:col>
      <xdr:colOff>275787</xdr:colOff>
      <xdr:row>50</xdr:row>
      <xdr:rowOff>199801</xdr:rowOff>
    </xdr:from>
    <xdr:to>
      <xdr:col>18</xdr:col>
      <xdr:colOff>640630</xdr:colOff>
      <xdr:row>50</xdr:row>
      <xdr:rowOff>567110</xdr:rowOff>
    </xdr:to>
    <xdr:pic>
      <xdr:nvPicPr>
        <xdr:cNvPr id="51" name="Picture 50">
          <a:extLst>
            <a:ext uri="{FF2B5EF4-FFF2-40B4-BE49-F238E27FC236}">
              <a16:creationId xmlns:a16="http://schemas.microsoft.com/office/drawing/2014/main" id="{8B2D71C7-73D7-4F22-AA84-E50E4448F30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819335" y="19116656"/>
          <a:ext cx="364843" cy="367309"/>
        </a:xfrm>
        <a:prstGeom prst="rect">
          <a:avLst/>
        </a:prstGeom>
      </xdr:spPr>
    </xdr:pic>
    <xdr:clientData/>
  </xdr:twoCellAnchor>
  <xdr:twoCellAnchor editAs="oneCell">
    <xdr:from>
      <xdr:col>18</xdr:col>
      <xdr:colOff>289805</xdr:colOff>
      <xdr:row>59</xdr:row>
      <xdr:rowOff>69140</xdr:rowOff>
    </xdr:from>
    <xdr:to>
      <xdr:col>18</xdr:col>
      <xdr:colOff>641403</xdr:colOff>
      <xdr:row>59</xdr:row>
      <xdr:rowOff>423114</xdr:rowOff>
    </xdr:to>
    <xdr:pic>
      <xdr:nvPicPr>
        <xdr:cNvPr id="53" name="Picture 52">
          <a:extLst>
            <a:ext uri="{FF2B5EF4-FFF2-40B4-BE49-F238E27FC236}">
              <a16:creationId xmlns:a16="http://schemas.microsoft.com/office/drawing/2014/main" id="{9678EC8D-D99E-4793-BF48-92D1BD3C135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4833353" y="22437527"/>
          <a:ext cx="351598" cy="353974"/>
        </a:xfrm>
        <a:prstGeom prst="rect">
          <a:avLst/>
        </a:prstGeom>
      </xdr:spPr>
    </xdr:pic>
    <xdr:clientData/>
  </xdr:twoCellAnchor>
  <xdr:oneCellAnchor>
    <xdr:from>
      <xdr:col>18</xdr:col>
      <xdr:colOff>280147</xdr:colOff>
      <xdr:row>64</xdr:row>
      <xdr:rowOff>190500</xdr:rowOff>
    </xdr:from>
    <xdr:ext cx="356616" cy="356616"/>
    <xdr:pic>
      <xdr:nvPicPr>
        <xdr:cNvPr id="54" name="Picture 53">
          <a:extLst>
            <a:ext uri="{FF2B5EF4-FFF2-40B4-BE49-F238E27FC236}">
              <a16:creationId xmlns:a16="http://schemas.microsoft.com/office/drawing/2014/main" id="{891230FE-D313-4F88-A800-7904850E6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00912" y="24529676"/>
          <a:ext cx="356616" cy="356616"/>
        </a:xfrm>
        <a:prstGeom prst="rect">
          <a:avLst/>
        </a:prstGeom>
      </xdr:spPr>
    </xdr:pic>
    <xdr:clientData/>
  </xdr:oneCellAnchor>
  <xdr:oneCellAnchor>
    <xdr:from>
      <xdr:col>18</xdr:col>
      <xdr:colOff>282075</xdr:colOff>
      <xdr:row>66</xdr:row>
      <xdr:rowOff>214477</xdr:rowOff>
    </xdr:from>
    <xdr:ext cx="356616" cy="356616"/>
    <xdr:pic>
      <xdr:nvPicPr>
        <xdr:cNvPr id="55" name="Picture 54">
          <a:extLst>
            <a:ext uri="{FF2B5EF4-FFF2-40B4-BE49-F238E27FC236}">
              <a16:creationId xmlns:a16="http://schemas.microsoft.com/office/drawing/2014/main" id="{073CA53D-7284-464B-B346-0D240D56F9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25623" y="25624719"/>
          <a:ext cx="356616" cy="356616"/>
        </a:xfrm>
        <a:prstGeom prst="rect">
          <a:avLst/>
        </a:prstGeom>
      </xdr:spPr>
    </xdr:pic>
    <xdr:clientData/>
  </xdr:oneCellAnchor>
  <xdr:twoCellAnchor editAs="oneCell">
    <xdr:from>
      <xdr:col>18</xdr:col>
      <xdr:colOff>278242</xdr:colOff>
      <xdr:row>61</xdr:row>
      <xdr:rowOff>80255</xdr:rowOff>
    </xdr:from>
    <xdr:to>
      <xdr:col>18</xdr:col>
      <xdr:colOff>644189</xdr:colOff>
      <xdr:row>61</xdr:row>
      <xdr:rowOff>448674</xdr:rowOff>
    </xdr:to>
    <xdr:pic>
      <xdr:nvPicPr>
        <xdr:cNvPr id="56" name="Picture 55">
          <a:extLst>
            <a:ext uri="{FF2B5EF4-FFF2-40B4-BE49-F238E27FC236}">
              <a16:creationId xmlns:a16="http://schemas.microsoft.com/office/drawing/2014/main" id="{8E1D5AD3-5F18-4FB1-9E36-B2B1A0D4939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14821790" y="23431868"/>
          <a:ext cx="365947" cy="368419"/>
        </a:xfrm>
        <a:prstGeom prst="rect">
          <a:avLst/>
        </a:prstGeom>
      </xdr:spPr>
    </xdr:pic>
    <xdr:clientData/>
  </xdr:twoCellAnchor>
  <xdr:twoCellAnchor editAs="oneCell">
    <xdr:from>
      <xdr:col>18</xdr:col>
      <xdr:colOff>273139</xdr:colOff>
      <xdr:row>72</xdr:row>
      <xdr:rowOff>220286</xdr:rowOff>
    </xdr:from>
    <xdr:to>
      <xdr:col>18</xdr:col>
      <xdr:colOff>619331</xdr:colOff>
      <xdr:row>72</xdr:row>
      <xdr:rowOff>568818</xdr:rowOff>
    </xdr:to>
    <xdr:pic>
      <xdr:nvPicPr>
        <xdr:cNvPr id="57" name="Picture 56">
          <a:extLst>
            <a:ext uri="{FF2B5EF4-FFF2-40B4-BE49-F238E27FC236}">
              <a16:creationId xmlns:a16="http://schemas.microsoft.com/office/drawing/2014/main" id="{32209ADB-5CF9-4951-AF4F-1B996A0A821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14816687" y="29051334"/>
          <a:ext cx="346192" cy="348532"/>
        </a:xfrm>
        <a:prstGeom prst="rect">
          <a:avLst/>
        </a:prstGeom>
      </xdr:spPr>
    </xdr:pic>
    <xdr:clientData/>
  </xdr:twoCellAnchor>
  <xdr:twoCellAnchor editAs="oneCell">
    <xdr:from>
      <xdr:col>18</xdr:col>
      <xdr:colOff>290830</xdr:colOff>
      <xdr:row>78</xdr:row>
      <xdr:rowOff>299781</xdr:rowOff>
    </xdr:from>
    <xdr:to>
      <xdr:col>18</xdr:col>
      <xdr:colOff>663492</xdr:colOff>
      <xdr:row>78</xdr:row>
      <xdr:rowOff>674962</xdr:rowOff>
    </xdr:to>
    <xdr:pic>
      <xdr:nvPicPr>
        <xdr:cNvPr id="58" name="Picture 57">
          <a:extLst>
            <a:ext uri="{FF2B5EF4-FFF2-40B4-BE49-F238E27FC236}">
              <a16:creationId xmlns:a16="http://schemas.microsoft.com/office/drawing/2014/main" id="{0A33AEEB-2D68-4EE5-AFCB-3138CB03AE3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14834378" y="31486475"/>
          <a:ext cx="372662" cy="375181"/>
        </a:xfrm>
        <a:prstGeom prst="rect">
          <a:avLst/>
        </a:prstGeom>
      </xdr:spPr>
    </xdr:pic>
    <xdr:clientData/>
  </xdr:twoCellAnchor>
  <xdr:twoCellAnchor editAs="oneCell">
    <xdr:from>
      <xdr:col>18</xdr:col>
      <xdr:colOff>291777</xdr:colOff>
      <xdr:row>76</xdr:row>
      <xdr:rowOff>230527</xdr:rowOff>
    </xdr:from>
    <xdr:to>
      <xdr:col>18</xdr:col>
      <xdr:colOff>656620</xdr:colOff>
      <xdr:row>76</xdr:row>
      <xdr:rowOff>597836</xdr:rowOff>
    </xdr:to>
    <xdr:pic>
      <xdr:nvPicPr>
        <xdr:cNvPr id="59" name="Picture 58">
          <a:extLst>
            <a:ext uri="{FF2B5EF4-FFF2-40B4-BE49-F238E27FC236}">
              <a16:creationId xmlns:a16="http://schemas.microsoft.com/office/drawing/2014/main" id="{0C2C7291-09C4-464D-B050-9CECC8572CE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835325" y="30403269"/>
          <a:ext cx="364843" cy="367309"/>
        </a:xfrm>
        <a:prstGeom prst="rect">
          <a:avLst/>
        </a:prstGeom>
      </xdr:spPr>
    </xdr:pic>
    <xdr:clientData/>
  </xdr:twoCellAnchor>
  <xdr:twoCellAnchor editAs="oneCell">
    <xdr:from>
      <xdr:col>18</xdr:col>
      <xdr:colOff>273874</xdr:colOff>
      <xdr:row>80</xdr:row>
      <xdr:rowOff>274919</xdr:rowOff>
    </xdr:from>
    <xdr:to>
      <xdr:col>18</xdr:col>
      <xdr:colOff>633040</xdr:colOff>
      <xdr:row>80</xdr:row>
      <xdr:rowOff>636513</xdr:rowOff>
    </xdr:to>
    <xdr:pic>
      <xdr:nvPicPr>
        <xdr:cNvPr id="60" name="Picture 59">
          <a:extLst>
            <a:ext uri="{FF2B5EF4-FFF2-40B4-BE49-F238E27FC236}">
              <a16:creationId xmlns:a16="http://schemas.microsoft.com/office/drawing/2014/main" id="{035F79AA-FB22-42A9-9682-4D9AAE4C88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817422" y="32567742"/>
          <a:ext cx="359166" cy="361594"/>
        </a:xfrm>
        <a:prstGeom prst="rect">
          <a:avLst/>
        </a:prstGeom>
      </xdr:spPr>
    </xdr:pic>
    <xdr:clientData/>
  </xdr:twoCellAnchor>
  <xdr:twoCellAnchor editAs="oneCell">
    <xdr:from>
      <xdr:col>18</xdr:col>
      <xdr:colOff>291060</xdr:colOff>
      <xdr:row>57</xdr:row>
      <xdr:rowOff>58321</xdr:rowOff>
    </xdr:from>
    <xdr:to>
      <xdr:col>18</xdr:col>
      <xdr:colOff>644816</xdr:colOff>
      <xdr:row>57</xdr:row>
      <xdr:rowOff>414468</xdr:rowOff>
    </xdr:to>
    <xdr:pic>
      <xdr:nvPicPr>
        <xdr:cNvPr id="6" name="Picture 5">
          <a:extLst>
            <a:ext uri="{FF2B5EF4-FFF2-40B4-BE49-F238E27FC236}">
              <a16:creationId xmlns:a16="http://schemas.microsoft.com/office/drawing/2014/main" id="{F77988F3-7A25-454B-AFE2-8AA6A958EF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834608" y="21566386"/>
          <a:ext cx="353756" cy="35614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18</xdr:col>
      <xdr:colOff>292446</xdr:colOff>
      <xdr:row>15</xdr:row>
      <xdr:rowOff>149613</xdr:rowOff>
    </xdr:from>
    <xdr:ext cx="356616" cy="356616"/>
    <xdr:pic>
      <xdr:nvPicPr>
        <xdr:cNvPr id="4" name="Picture 3">
          <a:extLst>
            <a:ext uri="{FF2B5EF4-FFF2-40B4-BE49-F238E27FC236}">
              <a16:creationId xmlns:a16="http://schemas.microsoft.com/office/drawing/2014/main" id="{AA5C5B8C-0E83-417E-A615-E8CA745944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9381" y="4778968"/>
          <a:ext cx="356616" cy="356616"/>
        </a:xfrm>
        <a:prstGeom prst="rect">
          <a:avLst/>
        </a:prstGeom>
      </xdr:spPr>
    </xdr:pic>
    <xdr:clientData/>
  </xdr:oneCellAnchor>
  <xdr:twoCellAnchor editAs="oneCell">
    <xdr:from>
      <xdr:col>18</xdr:col>
      <xdr:colOff>299316</xdr:colOff>
      <xdr:row>11</xdr:row>
      <xdr:rowOff>198694</xdr:rowOff>
    </xdr:from>
    <xdr:to>
      <xdr:col>18</xdr:col>
      <xdr:colOff>670230</xdr:colOff>
      <xdr:row>11</xdr:row>
      <xdr:rowOff>572114</xdr:rowOff>
    </xdr:to>
    <xdr:pic>
      <xdr:nvPicPr>
        <xdr:cNvPr id="5" name="Picture 4">
          <a:extLst>
            <a:ext uri="{FF2B5EF4-FFF2-40B4-BE49-F238E27FC236}">
              <a16:creationId xmlns:a16="http://schemas.microsoft.com/office/drawing/2014/main" id="{53676A94-6646-4BA4-8EE2-B6DB84A290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986251" y="2810388"/>
          <a:ext cx="370914" cy="373420"/>
        </a:xfrm>
        <a:prstGeom prst="rect">
          <a:avLst/>
        </a:prstGeom>
      </xdr:spPr>
    </xdr:pic>
    <xdr:clientData/>
  </xdr:twoCellAnchor>
  <xdr:twoCellAnchor editAs="oneCell">
    <xdr:from>
      <xdr:col>18</xdr:col>
      <xdr:colOff>291194</xdr:colOff>
      <xdr:row>13</xdr:row>
      <xdr:rowOff>266661</xdr:rowOff>
    </xdr:from>
    <xdr:to>
      <xdr:col>18</xdr:col>
      <xdr:colOff>664013</xdr:colOff>
      <xdr:row>13</xdr:row>
      <xdr:rowOff>641999</xdr:rowOff>
    </xdr:to>
    <xdr:pic>
      <xdr:nvPicPr>
        <xdr:cNvPr id="6" name="Picture 5">
          <a:extLst>
            <a:ext uri="{FF2B5EF4-FFF2-40B4-BE49-F238E27FC236}">
              <a16:creationId xmlns:a16="http://schemas.microsoft.com/office/drawing/2014/main" id="{16F2568C-476C-41CC-AAB8-6CEE3C9B5A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978129" y="3820613"/>
          <a:ext cx="372819" cy="375338"/>
        </a:xfrm>
        <a:prstGeom prst="rect">
          <a:avLst/>
        </a:prstGeom>
      </xdr:spPr>
    </xdr:pic>
    <xdr:clientData/>
  </xdr:twoCellAnchor>
  <xdr:twoCellAnchor editAs="oneCell">
    <xdr:from>
      <xdr:col>18</xdr:col>
      <xdr:colOff>263866</xdr:colOff>
      <xdr:row>19</xdr:row>
      <xdr:rowOff>154127</xdr:rowOff>
    </xdr:from>
    <xdr:to>
      <xdr:col>18</xdr:col>
      <xdr:colOff>641751</xdr:colOff>
      <xdr:row>19</xdr:row>
      <xdr:rowOff>534566</xdr:rowOff>
    </xdr:to>
    <xdr:pic>
      <xdr:nvPicPr>
        <xdr:cNvPr id="7" name="Picture 6">
          <a:extLst>
            <a:ext uri="{FF2B5EF4-FFF2-40B4-BE49-F238E27FC236}">
              <a16:creationId xmlns:a16="http://schemas.microsoft.com/office/drawing/2014/main" id="{BE932752-98B1-4BEE-B7D7-80338E44BE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950801" y="6760175"/>
          <a:ext cx="377885" cy="380439"/>
        </a:xfrm>
        <a:prstGeom prst="rect">
          <a:avLst/>
        </a:prstGeom>
      </xdr:spPr>
    </xdr:pic>
    <xdr:clientData/>
  </xdr:twoCellAnchor>
  <xdr:twoCellAnchor editAs="oneCell">
    <xdr:from>
      <xdr:col>18</xdr:col>
      <xdr:colOff>278831</xdr:colOff>
      <xdr:row>21</xdr:row>
      <xdr:rowOff>154959</xdr:rowOff>
    </xdr:from>
    <xdr:to>
      <xdr:col>18</xdr:col>
      <xdr:colOff>649745</xdr:colOff>
      <xdr:row>21</xdr:row>
      <xdr:rowOff>528379</xdr:rowOff>
    </xdr:to>
    <xdr:pic>
      <xdr:nvPicPr>
        <xdr:cNvPr id="8" name="Picture 7">
          <a:extLst>
            <a:ext uri="{FF2B5EF4-FFF2-40B4-BE49-F238E27FC236}">
              <a16:creationId xmlns:a16="http://schemas.microsoft.com/office/drawing/2014/main" id="{F3BEFDF8-B99B-417B-964C-3F4FD5694E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965766" y="7682782"/>
          <a:ext cx="370914" cy="373420"/>
        </a:xfrm>
        <a:prstGeom prst="rect">
          <a:avLst/>
        </a:prstGeom>
      </xdr:spPr>
    </xdr:pic>
    <xdr:clientData/>
  </xdr:twoCellAnchor>
  <xdr:twoCellAnchor editAs="oneCell">
    <xdr:from>
      <xdr:col>18</xdr:col>
      <xdr:colOff>289441</xdr:colOff>
      <xdr:row>23</xdr:row>
      <xdr:rowOff>182379</xdr:rowOff>
    </xdr:from>
    <xdr:to>
      <xdr:col>18</xdr:col>
      <xdr:colOff>641039</xdr:colOff>
      <xdr:row>23</xdr:row>
      <xdr:rowOff>536353</xdr:rowOff>
    </xdr:to>
    <xdr:pic>
      <xdr:nvPicPr>
        <xdr:cNvPr id="9" name="Picture 8">
          <a:extLst>
            <a:ext uri="{FF2B5EF4-FFF2-40B4-BE49-F238E27FC236}">
              <a16:creationId xmlns:a16="http://schemas.microsoft.com/office/drawing/2014/main" id="{4E3BD1D6-F482-4116-9F0C-E9B9B771946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976376" y="8652460"/>
          <a:ext cx="351598" cy="353974"/>
        </a:xfrm>
        <a:prstGeom prst="rect">
          <a:avLst/>
        </a:prstGeom>
      </xdr:spPr>
    </xdr:pic>
    <xdr:clientData/>
  </xdr:twoCellAnchor>
  <xdr:twoCellAnchor editAs="oneCell">
    <xdr:from>
      <xdr:col>18</xdr:col>
      <xdr:colOff>291195</xdr:colOff>
      <xdr:row>17</xdr:row>
      <xdr:rowOff>299065</xdr:rowOff>
    </xdr:from>
    <xdr:to>
      <xdr:col>18</xdr:col>
      <xdr:colOff>664762</xdr:colOff>
      <xdr:row>17</xdr:row>
      <xdr:rowOff>675156</xdr:rowOff>
    </xdr:to>
    <xdr:pic>
      <xdr:nvPicPr>
        <xdr:cNvPr id="10" name="Picture 9">
          <a:extLst>
            <a:ext uri="{FF2B5EF4-FFF2-40B4-BE49-F238E27FC236}">
              <a16:creationId xmlns:a16="http://schemas.microsoft.com/office/drawing/2014/main" id="{9FB1F62D-C850-478C-B49F-35CCAF10952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978130" y="5768259"/>
          <a:ext cx="373567" cy="376091"/>
        </a:xfrm>
        <a:prstGeom prst="rect">
          <a:avLst/>
        </a:prstGeom>
      </xdr:spPr>
    </xdr:pic>
    <xdr:clientData/>
  </xdr:twoCellAnchor>
  <xdr:twoCellAnchor editAs="oneCell">
    <xdr:from>
      <xdr:col>18</xdr:col>
      <xdr:colOff>282350</xdr:colOff>
      <xdr:row>27</xdr:row>
      <xdr:rowOff>172501</xdr:rowOff>
    </xdr:from>
    <xdr:to>
      <xdr:col>18</xdr:col>
      <xdr:colOff>653122</xdr:colOff>
      <xdr:row>27</xdr:row>
      <xdr:rowOff>545779</xdr:rowOff>
    </xdr:to>
    <xdr:pic>
      <xdr:nvPicPr>
        <xdr:cNvPr id="12" name="Picture 11">
          <a:extLst>
            <a:ext uri="{FF2B5EF4-FFF2-40B4-BE49-F238E27FC236}">
              <a16:creationId xmlns:a16="http://schemas.microsoft.com/office/drawing/2014/main" id="{931B52F4-FC0E-47AE-B8C2-BC7ABE3AC4F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969285" y="10711453"/>
          <a:ext cx="370772" cy="373278"/>
        </a:xfrm>
        <a:prstGeom prst="rect">
          <a:avLst/>
        </a:prstGeom>
      </xdr:spPr>
    </xdr:pic>
    <xdr:clientData/>
  </xdr:twoCellAnchor>
  <xdr:twoCellAnchor editAs="oneCell">
    <xdr:from>
      <xdr:col>18</xdr:col>
      <xdr:colOff>284827</xdr:colOff>
      <xdr:row>30</xdr:row>
      <xdr:rowOff>217596</xdr:rowOff>
    </xdr:from>
    <xdr:to>
      <xdr:col>18</xdr:col>
      <xdr:colOff>640687</xdr:colOff>
      <xdr:row>30</xdr:row>
      <xdr:rowOff>575861</xdr:rowOff>
    </xdr:to>
    <xdr:pic>
      <xdr:nvPicPr>
        <xdr:cNvPr id="13" name="Picture 12">
          <a:extLst>
            <a:ext uri="{FF2B5EF4-FFF2-40B4-BE49-F238E27FC236}">
              <a16:creationId xmlns:a16="http://schemas.microsoft.com/office/drawing/2014/main" id="{340428C3-A414-4060-A75C-BAE5F6830B2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971762" y="11883161"/>
          <a:ext cx="355860" cy="358265"/>
        </a:xfrm>
        <a:prstGeom prst="rect">
          <a:avLst/>
        </a:prstGeom>
      </xdr:spPr>
    </xdr:pic>
    <xdr:clientData/>
  </xdr:twoCellAnchor>
  <xdr:twoCellAnchor editAs="oneCell">
    <xdr:from>
      <xdr:col>18</xdr:col>
      <xdr:colOff>283184</xdr:colOff>
      <xdr:row>32</xdr:row>
      <xdr:rowOff>411976</xdr:rowOff>
    </xdr:from>
    <xdr:to>
      <xdr:col>18</xdr:col>
      <xdr:colOff>652289</xdr:colOff>
      <xdr:row>32</xdr:row>
      <xdr:rowOff>783576</xdr:rowOff>
    </xdr:to>
    <xdr:pic>
      <xdr:nvPicPr>
        <xdr:cNvPr id="14" name="Picture 13">
          <a:extLst>
            <a:ext uri="{FF2B5EF4-FFF2-40B4-BE49-F238E27FC236}">
              <a16:creationId xmlns:a16="http://schemas.microsoft.com/office/drawing/2014/main" id="{8946785D-BCF8-4F15-B39B-74D1727E79B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4970119" y="13019799"/>
          <a:ext cx="369105" cy="371600"/>
        </a:xfrm>
        <a:prstGeom prst="rect">
          <a:avLst/>
        </a:prstGeom>
      </xdr:spPr>
    </xdr:pic>
    <xdr:clientData/>
  </xdr:twoCellAnchor>
  <xdr:twoCellAnchor editAs="oneCell">
    <xdr:from>
      <xdr:col>18</xdr:col>
      <xdr:colOff>278832</xdr:colOff>
      <xdr:row>34</xdr:row>
      <xdr:rowOff>566515</xdr:rowOff>
    </xdr:from>
    <xdr:to>
      <xdr:col>18</xdr:col>
      <xdr:colOff>644779</xdr:colOff>
      <xdr:row>34</xdr:row>
      <xdr:rowOff>934934</xdr:rowOff>
    </xdr:to>
    <xdr:pic>
      <xdr:nvPicPr>
        <xdr:cNvPr id="15" name="Picture 14">
          <a:extLst>
            <a:ext uri="{FF2B5EF4-FFF2-40B4-BE49-F238E27FC236}">
              <a16:creationId xmlns:a16="http://schemas.microsoft.com/office/drawing/2014/main" id="{DF124DD3-5E70-456E-A4F9-4460C37BD14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14965767" y="14802805"/>
          <a:ext cx="365947" cy="368419"/>
        </a:xfrm>
        <a:prstGeom prst="rect">
          <a:avLst/>
        </a:prstGeom>
      </xdr:spPr>
    </xdr:pic>
    <xdr:clientData/>
  </xdr:twoCellAnchor>
  <xdr:twoCellAnchor editAs="oneCell">
    <xdr:from>
      <xdr:col>18</xdr:col>
      <xdr:colOff>282311</xdr:colOff>
      <xdr:row>36</xdr:row>
      <xdr:rowOff>419617</xdr:rowOff>
    </xdr:from>
    <xdr:to>
      <xdr:col>18</xdr:col>
      <xdr:colOff>631113</xdr:colOff>
      <xdr:row>36</xdr:row>
      <xdr:rowOff>770776</xdr:rowOff>
    </xdr:to>
    <xdr:pic>
      <xdr:nvPicPr>
        <xdr:cNvPr id="16" name="Picture 15">
          <a:extLst>
            <a:ext uri="{FF2B5EF4-FFF2-40B4-BE49-F238E27FC236}">
              <a16:creationId xmlns:a16="http://schemas.microsoft.com/office/drawing/2014/main" id="{090540B7-7A7C-49AB-8A14-D462506B804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15420711" y="16358117"/>
          <a:ext cx="348802" cy="351159"/>
        </a:xfrm>
        <a:prstGeom prst="rect">
          <a:avLst/>
        </a:prstGeom>
      </xdr:spPr>
    </xdr:pic>
    <xdr:clientData/>
  </xdr:twoCellAnchor>
  <xdr:twoCellAnchor editAs="oneCell">
    <xdr:from>
      <xdr:col>18</xdr:col>
      <xdr:colOff>274108</xdr:colOff>
      <xdr:row>25</xdr:row>
      <xdr:rowOff>113159</xdr:rowOff>
    </xdr:from>
    <xdr:to>
      <xdr:col>18</xdr:col>
      <xdr:colOff>651993</xdr:colOff>
      <xdr:row>25</xdr:row>
      <xdr:rowOff>493598</xdr:rowOff>
    </xdr:to>
    <xdr:pic>
      <xdr:nvPicPr>
        <xdr:cNvPr id="17" name="Picture 16">
          <a:extLst>
            <a:ext uri="{FF2B5EF4-FFF2-40B4-BE49-F238E27FC236}">
              <a16:creationId xmlns:a16="http://schemas.microsoft.com/office/drawing/2014/main" id="{1DC5FD76-772A-46D4-9F0B-398CF85DB0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961043" y="9924933"/>
          <a:ext cx="377885" cy="380439"/>
        </a:xfrm>
        <a:prstGeom prst="rect">
          <a:avLst/>
        </a:prstGeom>
      </xdr:spPr>
    </xdr:pic>
    <xdr:clientData/>
  </xdr:twoCellAnchor>
  <xdr:twoCellAnchor editAs="oneCell">
    <xdr:from>
      <xdr:col>18</xdr:col>
      <xdr:colOff>280394</xdr:colOff>
      <xdr:row>40</xdr:row>
      <xdr:rowOff>214363</xdr:rowOff>
    </xdr:from>
    <xdr:to>
      <xdr:col>18</xdr:col>
      <xdr:colOff>639560</xdr:colOff>
      <xdr:row>40</xdr:row>
      <xdr:rowOff>575957</xdr:rowOff>
    </xdr:to>
    <xdr:pic>
      <xdr:nvPicPr>
        <xdr:cNvPr id="20" name="Picture 19">
          <a:extLst>
            <a:ext uri="{FF2B5EF4-FFF2-40B4-BE49-F238E27FC236}">
              <a16:creationId xmlns:a16="http://schemas.microsoft.com/office/drawing/2014/main" id="{BA44C022-1867-4196-A84A-0788B20046A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14967329" y="19161944"/>
          <a:ext cx="359166" cy="361594"/>
        </a:xfrm>
        <a:prstGeom prst="rect">
          <a:avLst/>
        </a:prstGeom>
      </xdr:spPr>
    </xdr:pic>
    <xdr:clientData/>
  </xdr:twoCellAnchor>
  <xdr:twoCellAnchor editAs="oneCell">
    <xdr:from>
      <xdr:col>18</xdr:col>
      <xdr:colOff>282293</xdr:colOff>
      <xdr:row>46</xdr:row>
      <xdr:rowOff>63968</xdr:rowOff>
    </xdr:from>
    <xdr:to>
      <xdr:col>18</xdr:col>
      <xdr:colOff>639567</xdr:colOff>
      <xdr:row>46</xdr:row>
      <xdr:rowOff>423657</xdr:rowOff>
    </xdr:to>
    <xdr:pic>
      <xdr:nvPicPr>
        <xdr:cNvPr id="23" name="Picture 22">
          <a:extLst>
            <a:ext uri="{FF2B5EF4-FFF2-40B4-BE49-F238E27FC236}">
              <a16:creationId xmlns:a16="http://schemas.microsoft.com/office/drawing/2014/main" id="{DA4D31C4-30CB-47B5-B5D6-495E993277C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14969228" y="21674452"/>
          <a:ext cx="357274" cy="359689"/>
        </a:xfrm>
        <a:prstGeom prst="rect">
          <a:avLst/>
        </a:prstGeom>
      </xdr:spPr>
    </xdr:pic>
    <xdr:clientData/>
  </xdr:twoCellAnchor>
  <xdr:twoCellAnchor editAs="oneCell">
    <xdr:from>
      <xdr:col>18</xdr:col>
      <xdr:colOff>281474</xdr:colOff>
      <xdr:row>49</xdr:row>
      <xdr:rowOff>23863</xdr:rowOff>
    </xdr:from>
    <xdr:to>
      <xdr:col>18</xdr:col>
      <xdr:colOff>639226</xdr:colOff>
      <xdr:row>49</xdr:row>
      <xdr:rowOff>384033</xdr:rowOff>
    </xdr:to>
    <xdr:pic>
      <xdr:nvPicPr>
        <xdr:cNvPr id="24" name="Picture 23">
          <a:extLst>
            <a:ext uri="{FF2B5EF4-FFF2-40B4-BE49-F238E27FC236}">
              <a16:creationId xmlns:a16="http://schemas.microsoft.com/office/drawing/2014/main" id="{C62AD27A-9249-4154-A2D1-D6F7E833E06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xdr:blipFill>
      <xdr:spPr>
        <a:xfrm>
          <a:off x="14968409" y="22679024"/>
          <a:ext cx="357752" cy="360170"/>
        </a:xfrm>
        <a:prstGeom prst="rect">
          <a:avLst/>
        </a:prstGeom>
      </xdr:spPr>
    </xdr:pic>
    <xdr:clientData/>
  </xdr:twoCellAnchor>
  <xdr:twoCellAnchor editAs="oneCell">
    <xdr:from>
      <xdr:col>18</xdr:col>
      <xdr:colOff>280201</xdr:colOff>
      <xdr:row>43</xdr:row>
      <xdr:rowOff>201589</xdr:rowOff>
    </xdr:from>
    <xdr:to>
      <xdr:col>18</xdr:col>
      <xdr:colOff>643409</xdr:colOff>
      <xdr:row>43</xdr:row>
      <xdr:rowOff>567252</xdr:rowOff>
    </xdr:to>
    <xdr:pic>
      <xdr:nvPicPr>
        <xdr:cNvPr id="27" name="Picture 26">
          <a:extLst>
            <a:ext uri="{FF2B5EF4-FFF2-40B4-BE49-F238E27FC236}">
              <a16:creationId xmlns:a16="http://schemas.microsoft.com/office/drawing/2014/main" id="{B7D3EA3A-0F37-4C7D-96DF-01EC20D69A0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xdr:blipFill>
      <xdr:spPr>
        <a:xfrm>
          <a:off x="14967136" y="20378202"/>
          <a:ext cx="363208" cy="365663"/>
        </a:xfrm>
        <a:prstGeom prst="rect">
          <a:avLst/>
        </a:prstGeom>
      </xdr:spPr>
    </xdr:pic>
    <xdr:clientData/>
  </xdr:twoCellAnchor>
  <xdr:oneCellAnchor>
    <xdr:from>
      <xdr:col>18</xdr:col>
      <xdr:colOff>301651</xdr:colOff>
      <xdr:row>55</xdr:row>
      <xdr:rowOff>413666</xdr:rowOff>
    </xdr:from>
    <xdr:ext cx="356616" cy="356616"/>
    <xdr:pic>
      <xdr:nvPicPr>
        <xdr:cNvPr id="29" name="Picture 28">
          <a:extLst>
            <a:ext uri="{FF2B5EF4-FFF2-40B4-BE49-F238E27FC236}">
              <a16:creationId xmlns:a16="http://schemas.microsoft.com/office/drawing/2014/main" id="{4747F20B-41A8-459A-B082-FCE8DA0405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88586" y="25680521"/>
          <a:ext cx="356616" cy="356616"/>
        </a:xfrm>
        <a:prstGeom prst="rect">
          <a:avLst/>
        </a:prstGeom>
      </xdr:spPr>
    </xdr:pic>
    <xdr:clientData/>
  </xdr:oneCellAnchor>
  <xdr:oneCellAnchor>
    <xdr:from>
      <xdr:col>18</xdr:col>
      <xdr:colOff>291195</xdr:colOff>
      <xdr:row>57</xdr:row>
      <xdr:rowOff>171309</xdr:rowOff>
    </xdr:from>
    <xdr:ext cx="356616" cy="356616"/>
    <xdr:pic>
      <xdr:nvPicPr>
        <xdr:cNvPr id="30" name="Picture 29">
          <a:extLst>
            <a:ext uri="{FF2B5EF4-FFF2-40B4-BE49-F238E27FC236}">
              <a16:creationId xmlns:a16="http://schemas.microsoft.com/office/drawing/2014/main" id="{F0B83FDF-B377-42A4-82A5-1012B22784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130" y="26913003"/>
          <a:ext cx="356616" cy="356616"/>
        </a:xfrm>
        <a:prstGeom prst="rect">
          <a:avLst/>
        </a:prstGeom>
      </xdr:spPr>
    </xdr:pic>
    <xdr:clientData/>
  </xdr:oneCellAnchor>
  <xdr:twoCellAnchor editAs="oneCell">
    <xdr:from>
      <xdr:col>18</xdr:col>
      <xdr:colOff>285651</xdr:colOff>
      <xdr:row>53</xdr:row>
      <xdr:rowOff>102169</xdr:rowOff>
    </xdr:from>
    <xdr:to>
      <xdr:col>18</xdr:col>
      <xdr:colOff>642925</xdr:colOff>
      <xdr:row>53</xdr:row>
      <xdr:rowOff>461858</xdr:rowOff>
    </xdr:to>
    <xdr:pic>
      <xdr:nvPicPr>
        <xdr:cNvPr id="31" name="Picture 30">
          <a:extLst>
            <a:ext uri="{FF2B5EF4-FFF2-40B4-BE49-F238E27FC236}">
              <a16:creationId xmlns:a16="http://schemas.microsoft.com/office/drawing/2014/main" id="{75F1A8CD-E054-405B-B756-7C9B9EA4868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14972586" y="24385798"/>
          <a:ext cx="357274" cy="359689"/>
        </a:xfrm>
        <a:prstGeom prst="rect">
          <a:avLst/>
        </a:prstGeom>
      </xdr:spPr>
    </xdr:pic>
    <xdr:clientData/>
  </xdr:twoCellAnchor>
  <xdr:twoCellAnchor editAs="oneCell">
    <xdr:from>
      <xdr:col>18</xdr:col>
      <xdr:colOff>280952</xdr:colOff>
      <xdr:row>61</xdr:row>
      <xdr:rowOff>45920</xdr:rowOff>
    </xdr:from>
    <xdr:to>
      <xdr:col>18</xdr:col>
      <xdr:colOff>653771</xdr:colOff>
      <xdr:row>61</xdr:row>
      <xdr:rowOff>421258</xdr:rowOff>
    </xdr:to>
    <xdr:pic>
      <xdr:nvPicPr>
        <xdr:cNvPr id="44" name="Picture 43">
          <a:extLst>
            <a:ext uri="{FF2B5EF4-FFF2-40B4-BE49-F238E27FC236}">
              <a16:creationId xmlns:a16="http://schemas.microsoft.com/office/drawing/2014/main" id="{DAFC1C56-2DAE-46BC-A33E-EC0A95338A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967887" y="28538985"/>
          <a:ext cx="372819" cy="375338"/>
        </a:xfrm>
        <a:prstGeom prst="rect">
          <a:avLst/>
        </a:prstGeom>
      </xdr:spPr>
    </xdr:pic>
    <xdr:clientData/>
  </xdr:twoCellAnchor>
  <xdr:twoCellAnchor editAs="oneCell">
    <xdr:from>
      <xdr:col>18</xdr:col>
      <xdr:colOff>279131</xdr:colOff>
      <xdr:row>64</xdr:row>
      <xdr:rowOff>81266</xdr:rowOff>
    </xdr:from>
    <xdr:to>
      <xdr:col>18</xdr:col>
      <xdr:colOff>649447</xdr:colOff>
      <xdr:row>64</xdr:row>
      <xdr:rowOff>454085</xdr:rowOff>
    </xdr:to>
    <xdr:pic>
      <xdr:nvPicPr>
        <xdr:cNvPr id="48" name="Picture 47">
          <a:extLst>
            <a:ext uri="{FF2B5EF4-FFF2-40B4-BE49-F238E27FC236}">
              <a16:creationId xmlns:a16="http://schemas.microsoft.com/office/drawing/2014/main" id="{363FD319-9D1E-4186-BEE5-3F8BBA541D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966066" y="29444895"/>
          <a:ext cx="370316" cy="372819"/>
        </a:xfrm>
        <a:prstGeom prst="rect">
          <a:avLst/>
        </a:prstGeom>
      </xdr:spPr>
    </xdr:pic>
    <xdr:clientData/>
  </xdr:twoCellAnchor>
  <xdr:twoCellAnchor editAs="oneCell">
    <xdr:from>
      <xdr:col>18</xdr:col>
      <xdr:colOff>285740</xdr:colOff>
      <xdr:row>59</xdr:row>
      <xdr:rowOff>102168</xdr:rowOff>
    </xdr:from>
    <xdr:to>
      <xdr:col>18</xdr:col>
      <xdr:colOff>641396</xdr:colOff>
      <xdr:row>59</xdr:row>
      <xdr:rowOff>460228</xdr:rowOff>
    </xdr:to>
    <xdr:pic>
      <xdr:nvPicPr>
        <xdr:cNvPr id="54" name="Picture 53">
          <a:extLst>
            <a:ext uri="{FF2B5EF4-FFF2-40B4-BE49-F238E27FC236}">
              <a16:creationId xmlns:a16="http://schemas.microsoft.com/office/drawing/2014/main" id="{3354AC62-FBDB-4D25-B825-606C616BD90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xdr:blipFill>
      <xdr:spPr>
        <a:xfrm>
          <a:off x="14972675" y="27806603"/>
          <a:ext cx="355656" cy="358060"/>
        </a:xfrm>
        <a:prstGeom prst="rect">
          <a:avLst/>
        </a:prstGeom>
      </xdr:spPr>
    </xdr:pic>
    <xdr:clientData/>
  </xdr:twoCellAnchor>
  <xdr:twoCellAnchor editAs="oneCell">
    <xdr:from>
      <xdr:col>18</xdr:col>
      <xdr:colOff>282427</xdr:colOff>
      <xdr:row>74</xdr:row>
      <xdr:rowOff>339499</xdr:rowOff>
    </xdr:from>
    <xdr:to>
      <xdr:col>18</xdr:col>
      <xdr:colOff>640471</xdr:colOff>
      <xdr:row>74</xdr:row>
      <xdr:rowOff>699962</xdr:rowOff>
    </xdr:to>
    <xdr:pic>
      <xdr:nvPicPr>
        <xdr:cNvPr id="62" name="Picture 61">
          <a:extLst>
            <a:ext uri="{FF2B5EF4-FFF2-40B4-BE49-F238E27FC236}">
              <a16:creationId xmlns:a16="http://schemas.microsoft.com/office/drawing/2014/main" id="{FFC338D5-FABF-4243-87F1-79025A87B0B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xdr:blipFill>
      <xdr:spPr>
        <a:xfrm>
          <a:off x="14969362" y="33615547"/>
          <a:ext cx="358044" cy="360463"/>
        </a:xfrm>
        <a:prstGeom prst="rect">
          <a:avLst/>
        </a:prstGeom>
      </xdr:spPr>
    </xdr:pic>
    <xdr:clientData/>
  </xdr:twoCellAnchor>
  <xdr:twoCellAnchor editAs="oneCell">
    <xdr:from>
      <xdr:col>18</xdr:col>
      <xdr:colOff>285739</xdr:colOff>
      <xdr:row>76</xdr:row>
      <xdr:rowOff>292668</xdr:rowOff>
    </xdr:from>
    <xdr:to>
      <xdr:col>18</xdr:col>
      <xdr:colOff>641395</xdr:colOff>
      <xdr:row>76</xdr:row>
      <xdr:rowOff>650728</xdr:rowOff>
    </xdr:to>
    <xdr:pic>
      <xdr:nvPicPr>
        <xdr:cNvPr id="63" name="Picture 62">
          <a:extLst>
            <a:ext uri="{FF2B5EF4-FFF2-40B4-BE49-F238E27FC236}">
              <a16:creationId xmlns:a16="http://schemas.microsoft.com/office/drawing/2014/main" id="{87FA036B-C1D5-45B1-BF98-DF250B64C9A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xdr:blipFill>
      <xdr:spPr>
        <a:xfrm>
          <a:off x="14972674" y="34992345"/>
          <a:ext cx="355656" cy="358060"/>
        </a:xfrm>
        <a:prstGeom prst="rect">
          <a:avLst/>
        </a:prstGeom>
      </xdr:spPr>
    </xdr:pic>
    <xdr:clientData/>
  </xdr:twoCellAnchor>
  <xdr:twoCellAnchor editAs="oneCell">
    <xdr:from>
      <xdr:col>18</xdr:col>
      <xdr:colOff>271962</xdr:colOff>
      <xdr:row>67</xdr:row>
      <xdr:rowOff>80312</xdr:rowOff>
    </xdr:from>
    <xdr:to>
      <xdr:col>18</xdr:col>
      <xdr:colOff>642278</xdr:colOff>
      <xdr:row>67</xdr:row>
      <xdr:rowOff>453131</xdr:rowOff>
    </xdr:to>
    <xdr:pic>
      <xdr:nvPicPr>
        <xdr:cNvPr id="67" name="Picture 66">
          <a:extLst>
            <a:ext uri="{FF2B5EF4-FFF2-40B4-BE49-F238E27FC236}">
              <a16:creationId xmlns:a16="http://schemas.microsoft.com/office/drawing/2014/main" id="{8F534483-FC4A-46D0-943E-8ABC851808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958897" y="30447651"/>
          <a:ext cx="370316" cy="372819"/>
        </a:xfrm>
        <a:prstGeom prst="rect">
          <a:avLst/>
        </a:prstGeom>
      </xdr:spPr>
    </xdr:pic>
    <xdr:clientData/>
  </xdr:twoCellAnchor>
  <xdr:twoCellAnchor editAs="oneCell">
    <xdr:from>
      <xdr:col>18</xdr:col>
      <xdr:colOff>278832</xdr:colOff>
      <xdr:row>69</xdr:row>
      <xdr:rowOff>78558</xdr:rowOff>
    </xdr:from>
    <xdr:to>
      <xdr:col>18</xdr:col>
      <xdr:colOff>649746</xdr:colOff>
      <xdr:row>69</xdr:row>
      <xdr:rowOff>451978</xdr:rowOff>
    </xdr:to>
    <xdr:pic>
      <xdr:nvPicPr>
        <xdr:cNvPr id="68" name="Picture 67">
          <a:extLst>
            <a:ext uri="{FF2B5EF4-FFF2-40B4-BE49-F238E27FC236}">
              <a16:creationId xmlns:a16="http://schemas.microsoft.com/office/drawing/2014/main" id="{1D772377-774C-421B-BC1A-703FA204F6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965767" y="31173074"/>
          <a:ext cx="370914" cy="373420"/>
        </a:xfrm>
        <a:prstGeom prst="rect">
          <a:avLst/>
        </a:prstGeom>
      </xdr:spPr>
    </xdr:pic>
    <xdr:clientData/>
  </xdr:twoCellAnchor>
  <xdr:twoCellAnchor editAs="oneCell">
    <xdr:from>
      <xdr:col>18</xdr:col>
      <xdr:colOff>280393</xdr:colOff>
      <xdr:row>72</xdr:row>
      <xdr:rowOff>214362</xdr:rowOff>
    </xdr:from>
    <xdr:to>
      <xdr:col>18</xdr:col>
      <xdr:colOff>639559</xdr:colOff>
      <xdr:row>72</xdr:row>
      <xdr:rowOff>575956</xdr:rowOff>
    </xdr:to>
    <xdr:pic>
      <xdr:nvPicPr>
        <xdr:cNvPr id="69" name="Picture 68">
          <a:extLst>
            <a:ext uri="{FF2B5EF4-FFF2-40B4-BE49-F238E27FC236}">
              <a16:creationId xmlns:a16="http://schemas.microsoft.com/office/drawing/2014/main" id="{88D2947C-B269-4C43-819A-673B4346147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14967328" y="32230652"/>
          <a:ext cx="359166" cy="361594"/>
        </a:xfrm>
        <a:prstGeom prst="rect">
          <a:avLst/>
        </a:prstGeom>
      </xdr:spPr>
    </xdr:pic>
    <xdr:clientData/>
  </xdr:twoCellAnchor>
  <xdr:twoCellAnchor editAs="oneCell">
    <xdr:from>
      <xdr:col>18</xdr:col>
      <xdr:colOff>270710</xdr:colOff>
      <xdr:row>51</xdr:row>
      <xdr:rowOff>154000</xdr:rowOff>
    </xdr:from>
    <xdr:to>
      <xdr:col>18</xdr:col>
      <xdr:colOff>643529</xdr:colOff>
      <xdr:row>51</xdr:row>
      <xdr:rowOff>529338</xdr:rowOff>
    </xdr:to>
    <xdr:pic>
      <xdr:nvPicPr>
        <xdr:cNvPr id="11" name="Picture 10">
          <a:extLst>
            <a:ext uri="{FF2B5EF4-FFF2-40B4-BE49-F238E27FC236}">
              <a16:creationId xmlns:a16="http://schemas.microsoft.com/office/drawing/2014/main" id="{8820F4F1-0277-4FDD-9227-92F29F027E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957645" y="23485129"/>
          <a:ext cx="372819" cy="375338"/>
        </a:xfrm>
        <a:prstGeom prst="rect">
          <a:avLst/>
        </a:prstGeom>
      </xdr:spPr>
    </xdr:pic>
    <xdr:clientData/>
  </xdr:twoCellAnchor>
  <xdr:twoCellAnchor editAs="oneCell">
    <xdr:from>
      <xdr:col>18</xdr:col>
      <xdr:colOff>292100</xdr:colOff>
      <xdr:row>38</xdr:row>
      <xdr:rowOff>342900</xdr:rowOff>
    </xdr:from>
    <xdr:to>
      <xdr:col>18</xdr:col>
      <xdr:colOff>669985</xdr:colOff>
      <xdr:row>38</xdr:row>
      <xdr:rowOff>723339</xdr:rowOff>
    </xdr:to>
    <xdr:pic>
      <xdr:nvPicPr>
        <xdr:cNvPr id="2" name="Picture 1">
          <a:extLst>
            <a:ext uri="{FF2B5EF4-FFF2-40B4-BE49-F238E27FC236}">
              <a16:creationId xmlns:a16="http://schemas.microsoft.com/office/drawing/2014/main" id="{9E8A59CC-74F1-4630-9DAA-01FAE98216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430500" y="17945100"/>
          <a:ext cx="377885" cy="38043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17</xdr:col>
      <xdr:colOff>265720</xdr:colOff>
      <xdr:row>9</xdr:row>
      <xdr:rowOff>211666</xdr:rowOff>
    </xdr:from>
    <xdr:ext cx="356616" cy="356616"/>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26720" y="2201333"/>
          <a:ext cx="356616" cy="356616"/>
        </a:xfrm>
        <a:prstGeom prst="rect">
          <a:avLst/>
        </a:prstGeom>
      </xdr:spPr>
    </xdr:pic>
    <xdr:clientData/>
  </xdr:oneCellAnchor>
  <xdr:oneCellAnchor>
    <xdr:from>
      <xdr:col>17</xdr:col>
      <xdr:colOff>262482</xdr:colOff>
      <xdr:row>12</xdr:row>
      <xdr:rowOff>231006</xdr:rowOff>
    </xdr:from>
    <xdr:ext cx="356616" cy="356616"/>
    <xdr:pic>
      <xdr:nvPicPr>
        <xdr:cNvPr id="33" name="Picture 32">
          <a:extLst>
            <a:ext uri="{FF2B5EF4-FFF2-40B4-BE49-F238E27FC236}">
              <a16:creationId xmlns:a16="http://schemas.microsoft.com/office/drawing/2014/main" id="{9B98F1DC-1B21-45F6-A775-66BCAB25B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23482" y="3437756"/>
          <a:ext cx="356616" cy="356616"/>
        </a:xfrm>
        <a:prstGeom prst="rect">
          <a:avLst/>
        </a:prstGeom>
      </xdr:spPr>
    </xdr:pic>
    <xdr:clientData/>
  </xdr:oneCellAnchor>
  <xdr:oneCellAnchor>
    <xdr:from>
      <xdr:col>17</xdr:col>
      <xdr:colOff>268518</xdr:colOff>
      <xdr:row>15</xdr:row>
      <xdr:rowOff>184153</xdr:rowOff>
    </xdr:from>
    <xdr:ext cx="356616" cy="356616"/>
    <xdr:pic>
      <xdr:nvPicPr>
        <xdr:cNvPr id="34" name="Picture 33">
          <a:extLst>
            <a:ext uri="{FF2B5EF4-FFF2-40B4-BE49-F238E27FC236}">
              <a16:creationId xmlns:a16="http://schemas.microsoft.com/office/drawing/2014/main" id="{A26020C3-1AD4-4240-8A9F-9B4437AA40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29518" y="4618570"/>
          <a:ext cx="356616" cy="356616"/>
        </a:xfrm>
        <a:prstGeom prst="rect">
          <a:avLst/>
        </a:prstGeom>
      </xdr:spPr>
    </xdr:pic>
    <xdr:clientData/>
  </xdr:oneCellAnchor>
  <xdr:oneCellAnchor>
    <xdr:from>
      <xdr:col>17</xdr:col>
      <xdr:colOff>258489</xdr:colOff>
      <xdr:row>22</xdr:row>
      <xdr:rowOff>231661</xdr:rowOff>
    </xdr:from>
    <xdr:ext cx="356616" cy="356616"/>
    <xdr:pic>
      <xdr:nvPicPr>
        <xdr:cNvPr id="17" name="Picture 16">
          <a:extLst>
            <a:ext uri="{FF2B5EF4-FFF2-40B4-BE49-F238E27FC236}">
              <a16:creationId xmlns:a16="http://schemas.microsoft.com/office/drawing/2014/main" id="{19B2EF93-E4B5-4F92-9E10-64D8E5AB01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75542" y="8192556"/>
          <a:ext cx="356616" cy="356616"/>
        </a:xfrm>
        <a:prstGeom prst="rect">
          <a:avLst/>
        </a:prstGeom>
      </xdr:spPr>
    </xdr:pic>
    <xdr:clientData/>
  </xdr:oneCellAnchor>
  <xdr:oneCellAnchor>
    <xdr:from>
      <xdr:col>17</xdr:col>
      <xdr:colOff>257932</xdr:colOff>
      <xdr:row>27</xdr:row>
      <xdr:rowOff>162033</xdr:rowOff>
    </xdr:from>
    <xdr:ext cx="356616" cy="356616"/>
    <xdr:pic>
      <xdr:nvPicPr>
        <xdr:cNvPr id="19" name="Picture 18">
          <a:extLst>
            <a:ext uri="{FF2B5EF4-FFF2-40B4-BE49-F238E27FC236}">
              <a16:creationId xmlns:a16="http://schemas.microsoft.com/office/drawing/2014/main" id="{1DB45055-1A6F-4D2F-82AA-611142893E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74985" y="10509191"/>
          <a:ext cx="356616" cy="356616"/>
        </a:xfrm>
        <a:prstGeom prst="rect">
          <a:avLst/>
        </a:prstGeom>
      </xdr:spPr>
    </xdr:pic>
    <xdr:clientData/>
  </xdr:oneCellAnchor>
  <xdr:oneCellAnchor>
    <xdr:from>
      <xdr:col>17</xdr:col>
      <xdr:colOff>254000</xdr:colOff>
      <xdr:row>19</xdr:row>
      <xdr:rowOff>275167</xdr:rowOff>
    </xdr:from>
    <xdr:ext cx="352806" cy="360794"/>
    <xdr:pic>
      <xdr:nvPicPr>
        <xdr:cNvPr id="6" name="Picture 5">
          <a:extLst>
            <a:ext uri="{FF2B5EF4-FFF2-40B4-BE49-F238E27FC236}">
              <a16:creationId xmlns:a16="http://schemas.microsoft.com/office/drawing/2014/main" id="{C5C62B46-9BFB-47C3-8149-E3EE332565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415000" y="6858000"/>
          <a:ext cx="352806" cy="360794"/>
        </a:xfrm>
        <a:prstGeom prst="rect">
          <a:avLst/>
        </a:prstGeom>
      </xdr:spPr>
    </xdr:pic>
    <xdr:clientData/>
  </xdr:oneCellAnchor>
  <xdr:oneCellAnchor>
    <xdr:from>
      <xdr:col>17</xdr:col>
      <xdr:colOff>235620</xdr:colOff>
      <xdr:row>24</xdr:row>
      <xdr:rowOff>355934</xdr:rowOff>
    </xdr:from>
    <xdr:ext cx="356616" cy="356616"/>
    <xdr:pic>
      <xdr:nvPicPr>
        <xdr:cNvPr id="7" name="Picture 6">
          <a:extLst>
            <a:ext uri="{FF2B5EF4-FFF2-40B4-BE49-F238E27FC236}">
              <a16:creationId xmlns:a16="http://schemas.microsoft.com/office/drawing/2014/main" id="{871494D8-1965-4DF2-9CCD-B875997B85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52673" y="9329487"/>
          <a:ext cx="356616" cy="356616"/>
        </a:xfrm>
        <a:prstGeom prst="rect">
          <a:avLst/>
        </a:prstGeom>
      </xdr:spPr>
    </xdr:pic>
    <xdr:clientData/>
  </xdr:oneCellAnchor>
  <xdr:twoCellAnchor editAs="oneCell">
    <xdr:from>
      <xdr:col>17</xdr:col>
      <xdr:colOff>253999</xdr:colOff>
      <xdr:row>32</xdr:row>
      <xdr:rowOff>190501</xdr:rowOff>
    </xdr:from>
    <xdr:to>
      <xdr:col>17</xdr:col>
      <xdr:colOff>613999</xdr:colOff>
      <xdr:row>32</xdr:row>
      <xdr:rowOff>568446</xdr:rowOff>
    </xdr:to>
    <xdr:pic>
      <xdr:nvPicPr>
        <xdr:cNvPr id="8" name="Picture 7">
          <a:extLst>
            <a:ext uri="{FF2B5EF4-FFF2-40B4-BE49-F238E27FC236}">
              <a16:creationId xmlns:a16="http://schemas.microsoft.com/office/drawing/2014/main" id="{18DA484E-B495-4D43-A1B1-9693709049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414999" y="12752918"/>
          <a:ext cx="360000" cy="376040"/>
        </a:xfrm>
        <a:prstGeom prst="rect">
          <a:avLst/>
        </a:prstGeom>
      </xdr:spPr>
    </xdr:pic>
    <xdr:clientData/>
  </xdr:twoCellAnchor>
  <xdr:twoCellAnchor editAs="oneCell">
    <xdr:from>
      <xdr:col>17</xdr:col>
      <xdr:colOff>259915</xdr:colOff>
      <xdr:row>30</xdr:row>
      <xdr:rowOff>271736</xdr:rowOff>
    </xdr:from>
    <xdr:to>
      <xdr:col>17</xdr:col>
      <xdr:colOff>615297</xdr:colOff>
      <xdr:row>30</xdr:row>
      <xdr:rowOff>629520</xdr:rowOff>
    </xdr:to>
    <xdr:pic>
      <xdr:nvPicPr>
        <xdr:cNvPr id="9" name="Picture 8">
          <a:extLst>
            <a:ext uri="{FF2B5EF4-FFF2-40B4-BE49-F238E27FC236}">
              <a16:creationId xmlns:a16="http://schemas.microsoft.com/office/drawing/2014/main" id="{EBD7AA96-C707-4BBA-9CF4-C72077FBBF6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376968" y="11671657"/>
          <a:ext cx="355382" cy="357784"/>
        </a:xfrm>
        <a:prstGeom prst="rect">
          <a:avLst/>
        </a:prstGeom>
      </xdr:spPr>
    </xdr:pic>
    <xdr:clientData/>
  </xdr:twoCellAnchor>
  <xdr:twoCellAnchor editAs="oneCell">
    <xdr:from>
      <xdr:col>17</xdr:col>
      <xdr:colOff>273261</xdr:colOff>
      <xdr:row>34</xdr:row>
      <xdr:rowOff>192206</xdr:rowOff>
    </xdr:from>
    <xdr:to>
      <xdr:col>17</xdr:col>
      <xdr:colOff>644175</xdr:colOff>
      <xdr:row>34</xdr:row>
      <xdr:rowOff>565626</xdr:rowOff>
    </xdr:to>
    <xdr:pic>
      <xdr:nvPicPr>
        <xdr:cNvPr id="10" name="Picture 9">
          <a:extLst>
            <a:ext uri="{FF2B5EF4-FFF2-40B4-BE49-F238E27FC236}">
              <a16:creationId xmlns:a16="http://schemas.microsoft.com/office/drawing/2014/main" id="{C5510B0E-526B-4B08-841D-34FD7B2E6F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390314" y="13747785"/>
          <a:ext cx="370914" cy="373420"/>
        </a:xfrm>
        <a:prstGeom prst="rect">
          <a:avLst/>
        </a:prstGeom>
      </xdr:spPr>
    </xdr:pic>
    <xdr:clientData/>
  </xdr:twoCellAnchor>
  <xdr:twoCellAnchor editAs="oneCell">
    <xdr:from>
      <xdr:col>17</xdr:col>
      <xdr:colOff>267456</xdr:colOff>
      <xdr:row>36</xdr:row>
      <xdr:rowOff>57789</xdr:rowOff>
    </xdr:from>
    <xdr:to>
      <xdr:col>17</xdr:col>
      <xdr:colOff>628774</xdr:colOff>
      <xdr:row>36</xdr:row>
      <xdr:rowOff>421549</xdr:rowOff>
    </xdr:to>
    <xdr:pic>
      <xdr:nvPicPr>
        <xdr:cNvPr id="11" name="Picture 10">
          <a:extLst>
            <a:ext uri="{FF2B5EF4-FFF2-40B4-BE49-F238E27FC236}">
              <a16:creationId xmlns:a16="http://schemas.microsoft.com/office/drawing/2014/main" id="{2A4B143E-2139-4FDA-AEDF-1B47E53D274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384509" y="14575894"/>
          <a:ext cx="361318" cy="363760"/>
        </a:xfrm>
        <a:prstGeom prst="rect">
          <a:avLst/>
        </a:prstGeom>
      </xdr:spPr>
    </xdr:pic>
    <xdr:clientData/>
  </xdr:twoCellAnchor>
  <xdr:twoCellAnchor editAs="oneCell">
    <xdr:from>
      <xdr:col>17</xdr:col>
      <xdr:colOff>258133</xdr:colOff>
      <xdr:row>38</xdr:row>
      <xdr:rowOff>237760</xdr:rowOff>
    </xdr:from>
    <xdr:to>
      <xdr:col>17</xdr:col>
      <xdr:colOff>610745</xdr:colOff>
      <xdr:row>38</xdr:row>
      <xdr:rowOff>592754</xdr:rowOff>
    </xdr:to>
    <xdr:pic>
      <xdr:nvPicPr>
        <xdr:cNvPr id="12" name="Picture 11">
          <a:extLst>
            <a:ext uri="{FF2B5EF4-FFF2-40B4-BE49-F238E27FC236}">
              <a16:creationId xmlns:a16="http://schemas.microsoft.com/office/drawing/2014/main" id="{DE8C3D1A-CD21-4E05-9826-D91D96FA19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375186" y="15427628"/>
          <a:ext cx="352612" cy="354994"/>
        </a:xfrm>
        <a:prstGeom prst="rect">
          <a:avLst/>
        </a:prstGeom>
      </xdr:spPr>
    </xdr:pic>
    <xdr:clientData/>
  </xdr:twoCellAnchor>
  <xdr:twoCellAnchor editAs="oneCell">
    <xdr:from>
      <xdr:col>17</xdr:col>
      <xdr:colOff>270890</xdr:colOff>
      <xdr:row>40</xdr:row>
      <xdr:rowOff>211901</xdr:rowOff>
    </xdr:from>
    <xdr:to>
      <xdr:col>17</xdr:col>
      <xdr:colOff>624380</xdr:colOff>
      <xdr:row>40</xdr:row>
      <xdr:rowOff>567780</xdr:rowOff>
    </xdr:to>
    <xdr:pic>
      <xdr:nvPicPr>
        <xdr:cNvPr id="14" name="Picture 13">
          <a:extLst>
            <a:ext uri="{FF2B5EF4-FFF2-40B4-BE49-F238E27FC236}">
              <a16:creationId xmlns:a16="http://schemas.microsoft.com/office/drawing/2014/main" id="{641A1645-FAD4-4FFD-9665-D06221DB42A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387943" y="16554796"/>
          <a:ext cx="353490" cy="355879"/>
        </a:xfrm>
        <a:prstGeom prst="rect">
          <a:avLst/>
        </a:prstGeom>
      </xdr:spPr>
    </xdr:pic>
    <xdr:clientData/>
  </xdr:twoCellAnchor>
  <xdr:oneCellAnchor>
    <xdr:from>
      <xdr:col>17</xdr:col>
      <xdr:colOff>264583</xdr:colOff>
      <xdr:row>17</xdr:row>
      <xdr:rowOff>211667</xdr:rowOff>
    </xdr:from>
    <xdr:ext cx="356616" cy="356616"/>
    <xdr:pic>
      <xdr:nvPicPr>
        <xdr:cNvPr id="2" name="Picture 1">
          <a:extLst>
            <a:ext uri="{FF2B5EF4-FFF2-40B4-BE49-F238E27FC236}">
              <a16:creationId xmlns:a16="http://schemas.microsoft.com/office/drawing/2014/main" id="{6A8BDB86-E7FB-4299-9FEF-EBE571F939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25583" y="5715000"/>
          <a:ext cx="356616" cy="356616"/>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18</xdr:col>
      <xdr:colOff>274285</xdr:colOff>
      <xdr:row>135</xdr:row>
      <xdr:rowOff>201295</xdr:rowOff>
    </xdr:from>
    <xdr:to>
      <xdr:col>18</xdr:col>
      <xdr:colOff>639128</xdr:colOff>
      <xdr:row>135</xdr:row>
      <xdr:rowOff>568604</xdr:rowOff>
    </xdr:to>
    <xdr:pic>
      <xdr:nvPicPr>
        <xdr:cNvPr id="22" name="Picture 21">
          <a:extLst>
            <a:ext uri="{FF2B5EF4-FFF2-40B4-BE49-F238E27FC236}">
              <a16:creationId xmlns:a16="http://schemas.microsoft.com/office/drawing/2014/main" id="{C19C015D-4620-4612-9ED5-747355A447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676085" y="48712120"/>
          <a:ext cx="364843" cy="367309"/>
        </a:xfrm>
        <a:prstGeom prst="rect">
          <a:avLst/>
        </a:prstGeom>
      </xdr:spPr>
    </xdr:pic>
    <xdr:clientData/>
  </xdr:twoCellAnchor>
  <xdr:oneCellAnchor>
    <xdr:from>
      <xdr:col>18</xdr:col>
      <xdr:colOff>270324</xdr:colOff>
      <xdr:row>107</xdr:row>
      <xdr:rowOff>36248</xdr:rowOff>
    </xdr:from>
    <xdr:ext cx="356616" cy="356616"/>
    <xdr:pic>
      <xdr:nvPicPr>
        <xdr:cNvPr id="36" name="Picture 35">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33346" y="28785183"/>
          <a:ext cx="356616" cy="356616"/>
        </a:xfrm>
        <a:prstGeom prst="rect">
          <a:avLst/>
        </a:prstGeom>
      </xdr:spPr>
    </xdr:pic>
    <xdr:clientData/>
  </xdr:oneCellAnchor>
  <xdr:oneCellAnchor>
    <xdr:from>
      <xdr:col>18</xdr:col>
      <xdr:colOff>274123</xdr:colOff>
      <xdr:row>109</xdr:row>
      <xdr:rowOff>37616</xdr:rowOff>
    </xdr:from>
    <xdr:ext cx="356616" cy="356616"/>
    <xdr:pic>
      <xdr:nvPicPr>
        <xdr:cNvPr id="37" name="Picture 36">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37145" y="29391181"/>
          <a:ext cx="356616" cy="356616"/>
        </a:xfrm>
        <a:prstGeom prst="rect">
          <a:avLst/>
        </a:prstGeom>
      </xdr:spPr>
    </xdr:pic>
    <xdr:clientData/>
  </xdr:oneCellAnchor>
  <xdr:oneCellAnchor>
    <xdr:from>
      <xdr:col>18</xdr:col>
      <xdr:colOff>276482</xdr:colOff>
      <xdr:row>128</xdr:row>
      <xdr:rowOff>146938</xdr:rowOff>
    </xdr:from>
    <xdr:ext cx="356616" cy="356616"/>
    <xdr:pic>
      <xdr:nvPicPr>
        <xdr:cNvPr id="55" name="Picture 54">
          <a:extLst>
            <a:ext uri="{FF2B5EF4-FFF2-40B4-BE49-F238E27FC236}">
              <a16:creationId xmlns:a16="http://schemas.microsoft.com/office/drawing/2014/main" id="{00000000-0008-0000-0D00-00003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78282" y="46552738"/>
          <a:ext cx="356616" cy="356616"/>
        </a:xfrm>
        <a:prstGeom prst="rect">
          <a:avLst/>
        </a:prstGeom>
      </xdr:spPr>
    </xdr:pic>
    <xdr:clientData/>
  </xdr:oneCellAnchor>
  <xdr:oneCellAnchor>
    <xdr:from>
      <xdr:col>18</xdr:col>
      <xdr:colOff>259824</xdr:colOff>
      <xdr:row>10</xdr:row>
      <xdr:rowOff>133292</xdr:rowOff>
    </xdr:from>
    <xdr:ext cx="356616" cy="356616"/>
    <xdr:pic>
      <xdr:nvPicPr>
        <xdr:cNvPr id="61" name="Picture 60">
          <a:extLst>
            <a:ext uri="{FF2B5EF4-FFF2-40B4-BE49-F238E27FC236}">
              <a16:creationId xmlns:a16="http://schemas.microsoft.com/office/drawing/2014/main" id="{EB1A6D01-6983-4ED2-BE12-EC018E160BB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06574" y="2122959"/>
          <a:ext cx="356616" cy="356616"/>
        </a:xfrm>
        <a:prstGeom prst="rect">
          <a:avLst/>
        </a:prstGeom>
      </xdr:spPr>
    </xdr:pic>
    <xdr:clientData/>
  </xdr:oneCellAnchor>
  <xdr:oneCellAnchor>
    <xdr:from>
      <xdr:col>18</xdr:col>
      <xdr:colOff>271062</xdr:colOff>
      <xdr:row>48</xdr:row>
      <xdr:rowOff>34955</xdr:rowOff>
    </xdr:from>
    <xdr:ext cx="356616" cy="356616"/>
    <xdr:pic>
      <xdr:nvPicPr>
        <xdr:cNvPr id="95" name="Picture 94">
          <a:extLst>
            <a:ext uri="{FF2B5EF4-FFF2-40B4-BE49-F238E27FC236}">
              <a16:creationId xmlns:a16="http://schemas.microsoft.com/office/drawing/2014/main" id="{1DB526EB-AD1D-4986-8CCF-21FB33B9F6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04003" y="24755131"/>
          <a:ext cx="356616" cy="356616"/>
        </a:xfrm>
        <a:prstGeom prst="rect">
          <a:avLst/>
        </a:prstGeom>
      </xdr:spPr>
    </xdr:pic>
    <xdr:clientData/>
  </xdr:oneCellAnchor>
  <xdr:oneCellAnchor>
    <xdr:from>
      <xdr:col>18</xdr:col>
      <xdr:colOff>271062</xdr:colOff>
      <xdr:row>65</xdr:row>
      <xdr:rowOff>56122</xdr:rowOff>
    </xdr:from>
    <xdr:ext cx="356616" cy="356616"/>
    <xdr:pic>
      <xdr:nvPicPr>
        <xdr:cNvPr id="103" name="Picture 102">
          <a:extLst>
            <a:ext uri="{FF2B5EF4-FFF2-40B4-BE49-F238E27FC236}">
              <a16:creationId xmlns:a16="http://schemas.microsoft.com/office/drawing/2014/main" id="{1631A351-F82F-4D9A-B1F7-BC3DDF1562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17812" y="20354955"/>
          <a:ext cx="356616" cy="356616"/>
        </a:xfrm>
        <a:prstGeom prst="rect">
          <a:avLst/>
        </a:prstGeom>
      </xdr:spPr>
    </xdr:pic>
    <xdr:clientData/>
  </xdr:oneCellAnchor>
  <xdr:oneCellAnchor>
    <xdr:from>
      <xdr:col>18</xdr:col>
      <xdr:colOff>279938</xdr:colOff>
      <xdr:row>92</xdr:row>
      <xdr:rowOff>118214</xdr:rowOff>
    </xdr:from>
    <xdr:ext cx="356616" cy="356616"/>
    <xdr:pic>
      <xdr:nvPicPr>
        <xdr:cNvPr id="113" name="Picture 112">
          <a:extLst>
            <a:ext uri="{FF2B5EF4-FFF2-40B4-BE49-F238E27FC236}">
              <a16:creationId xmlns:a16="http://schemas.microsoft.com/office/drawing/2014/main" id="{07780D20-7AE4-4AC2-8558-DF2838B2B4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26688" y="29465797"/>
          <a:ext cx="356616" cy="356616"/>
        </a:xfrm>
        <a:prstGeom prst="rect">
          <a:avLst/>
        </a:prstGeom>
      </xdr:spPr>
    </xdr:pic>
    <xdr:clientData/>
  </xdr:oneCellAnchor>
  <xdr:oneCellAnchor>
    <xdr:from>
      <xdr:col>18</xdr:col>
      <xdr:colOff>280303</xdr:colOff>
      <xdr:row>96</xdr:row>
      <xdr:rowOff>226479</xdr:rowOff>
    </xdr:from>
    <xdr:ext cx="356616" cy="356616"/>
    <xdr:pic>
      <xdr:nvPicPr>
        <xdr:cNvPr id="114" name="Picture 113">
          <a:extLst>
            <a:ext uri="{FF2B5EF4-FFF2-40B4-BE49-F238E27FC236}">
              <a16:creationId xmlns:a16="http://schemas.microsoft.com/office/drawing/2014/main" id="{DE68797B-C912-4C88-A8CA-8731A76CBA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27053" y="30875812"/>
          <a:ext cx="356616" cy="356616"/>
        </a:xfrm>
        <a:prstGeom prst="rect">
          <a:avLst/>
        </a:prstGeom>
      </xdr:spPr>
    </xdr:pic>
    <xdr:clientData/>
  </xdr:oneCellAnchor>
  <xdr:twoCellAnchor editAs="oneCell">
    <xdr:from>
      <xdr:col>18</xdr:col>
      <xdr:colOff>290886</xdr:colOff>
      <xdr:row>15</xdr:row>
      <xdr:rowOff>143404</xdr:rowOff>
    </xdr:from>
    <xdr:to>
      <xdr:col>18</xdr:col>
      <xdr:colOff>642750</xdr:colOff>
      <xdr:row>15</xdr:row>
      <xdr:rowOff>497646</xdr:rowOff>
    </xdr:to>
    <xdr:pic>
      <xdr:nvPicPr>
        <xdr:cNvPr id="5" name="Picture 4">
          <a:extLst>
            <a:ext uri="{FF2B5EF4-FFF2-40B4-BE49-F238E27FC236}">
              <a16:creationId xmlns:a16="http://schemas.microsoft.com/office/drawing/2014/main" id="{22980504-BAF0-4010-8681-C287171B015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692686" y="3962929"/>
          <a:ext cx="351864" cy="354242"/>
        </a:xfrm>
        <a:prstGeom prst="rect">
          <a:avLst/>
        </a:prstGeom>
      </xdr:spPr>
    </xdr:pic>
    <xdr:clientData/>
  </xdr:twoCellAnchor>
  <xdr:twoCellAnchor editAs="oneCell">
    <xdr:from>
      <xdr:col>18</xdr:col>
      <xdr:colOff>273262</xdr:colOff>
      <xdr:row>17</xdr:row>
      <xdr:rowOff>40947</xdr:rowOff>
    </xdr:from>
    <xdr:to>
      <xdr:col>18</xdr:col>
      <xdr:colOff>643019</xdr:colOff>
      <xdr:row>17</xdr:row>
      <xdr:rowOff>413202</xdr:rowOff>
    </xdr:to>
    <xdr:pic>
      <xdr:nvPicPr>
        <xdr:cNvPr id="6" name="Picture 5">
          <a:extLst>
            <a:ext uri="{FF2B5EF4-FFF2-40B4-BE49-F238E27FC236}">
              <a16:creationId xmlns:a16="http://schemas.microsoft.com/office/drawing/2014/main" id="{3747F637-AA91-4A61-A351-B72F28EAC33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675062" y="4660572"/>
          <a:ext cx="369757" cy="372255"/>
        </a:xfrm>
        <a:prstGeom prst="rect">
          <a:avLst/>
        </a:prstGeom>
      </xdr:spPr>
    </xdr:pic>
    <xdr:clientData/>
  </xdr:twoCellAnchor>
  <xdr:twoCellAnchor editAs="oneCell">
    <xdr:from>
      <xdr:col>18</xdr:col>
      <xdr:colOff>277377</xdr:colOff>
      <xdr:row>19</xdr:row>
      <xdr:rowOff>56726</xdr:rowOff>
    </xdr:from>
    <xdr:to>
      <xdr:col>18</xdr:col>
      <xdr:colOff>640806</xdr:colOff>
      <xdr:row>19</xdr:row>
      <xdr:rowOff>422611</xdr:rowOff>
    </xdr:to>
    <xdr:pic>
      <xdr:nvPicPr>
        <xdr:cNvPr id="7" name="Picture 6">
          <a:extLst>
            <a:ext uri="{FF2B5EF4-FFF2-40B4-BE49-F238E27FC236}">
              <a16:creationId xmlns:a16="http://schemas.microsoft.com/office/drawing/2014/main" id="{0C135CEA-89C4-495B-81E4-992940C544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679177" y="5476451"/>
          <a:ext cx="363429" cy="365885"/>
        </a:xfrm>
        <a:prstGeom prst="rect">
          <a:avLst/>
        </a:prstGeom>
      </xdr:spPr>
    </xdr:pic>
    <xdr:clientData/>
  </xdr:twoCellAnchor>
  <xdr:twoCellAnchor editAs="oneCell">
    <xdr:from>
      <xdr:col>18</xdr:col>
      <xdr:colOff>289560</xdr:colOff>
      <xdr:row>21</xdr:row>
      <xdr:rowOff>55392</xdr:rowOff>
    </xdr:from>
    <xdr:to>
      <xdr:col>18</xdr:col>
      <xdr:colOff>644077</xdr:colOff>
      <xdr:row>21</xdr:row>
      <xdr:rowOff>412304</xdr:rowOff>
    </xdr:to>
    <xdr:pic>
      <xdr:nvPicPr>
        <xdr:cNvPr id="8" name="Picture 7">
          <a:extLst>
            <a:ext uri="{FF2B5EF4-FFF2-40B4-BE49-F238E27FC236}">
              <a16:creationId xmlns:a16="http://schemas.microsoft.com/office/drawing/2014/main" id="{CA776E2B-CC29-4636-81E3-8DD34434840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691360" y="6275217"/>
          <a:ext cx="354517" cy="356912"/>
        </a:xfrm>
        <a:prstGeom prst="rect">
          <a:avLst/>
        </a:prstGeom>
      </xdr:spPr>
    </xdr:pic>
    <xdr:clientData/>
  </xdr:twoCellAnchor>
  <xdr:twoCellAnchor editAs="oneCell">
    <xdr:from>
      <xdr:col>18</xdr:col>
      <xdr:colOff>289560</xdr:colOff>
      <xdr:row>23</xdr:row>
      <xdr:rowOff>52428</xdr:rowOff>
    </xdr:from>
    <xdr:to>
      <xdr:col>18</xdr:col>
      <xdr:colOff>644077</xdr:colOff>
      <xdr:row>23</xdr:row>
      <xdr:rowOff>409340</xdr:rowOff>
    </xdr:to>
    <xdr:pic>
      <xdr:nvPicPr>
        <xdr:cNvPr id="9" name="Picture 8">
          <a:extLst>
            <a:ext uri="{FF2B5EF4-FFF2-40B4-BE49-F238E27FC236}">
              <a16:creationId xmlns:a16="http://schemas.microsoft.com/office/drawing/2014/main" id="{B3F1A62B-A314-4F82-B513-6102069410B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691360" y="7072353"/>
          <a:ext cx="354517" cy="356912"/>
        </a:xfrm>
        <a:prstGeom prst="rect">
          <a:avLst/>
        </a:prstGeom>
      </xdr:spPr>
    </xdr:pic>
    <xdr:clientData/>
  </xdr:twoCellAnchor>
  <xdr:twoCellAnchor editAs="oneCell">
    <xdr:from>
      <xdr:col>18</xdr:col>
      <xdr:colOff>289560</xdr:colOff>
      <xdr:row>25</xdr:row>
      <xdr:rowOff>55391</xdr:rowOff>
    </xdr:from>
    <xdr:to>
      <xdr:col>18</xdr:col>
      <xdr:colOff>644077</xdr:colOff>
      <xdr:row>25</xdr:row>
      <xdr:rowOff>412303</xdr:rowOff>
    </xdr:to>
    <xdr:pic>
      <xdr:nvPicPr>
        <xdr:cNvPr id="10" name="Picture 9">
          <a:extLst>
            <a:ext uri="{FF2B5EF4-FFF2-40B4-BE49-F238E27FC236}">
              <a16:creationId xmlns:a16="http://schemas.microsoft.com/office/drawing/2014/main" id="{24AF24AC-08F9-4628-817D-916215D5B97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691360" y="7875416"/>
          <a:ext cx="354517" cy="356912"/>
        </a:xfrm>
        <a:prstGeom prst="rect">
          <a:avLst/>
        </a:prstGeom>
      </xdr:spPr>
    </xdr:pic>
    <xdr:clientData/>
  </xdr:twoCellAnchor>
  <xdr:twoCellAnchor editAs="oneCell">
    <xdr:from>
      <xdr:col>18</xdr:col>
      <xdr:colOff>289560</xdr:colOff>
      <xdr:row>27</xdr:row>
      <xdr:rowOff>55392</xdr:rowOff>
    </xdr:from>
    <xdr:to>
      <xdr:col>18</xdr:col>
      <xdr:colOff>644077</xdr:colOff>
      <xdr:row>27</xdr:row>
      <xdr:rowOff>412304</xdr:rowOff>
    </xdr:to>
    <xdr:pic>
      <xdr:nvPicPr>
        <xdr:cNvPr id="11" name="Picture 10">
          <a:extLst>
            <a:ext uri="{FF2B5EF4-FFF2-40B4-BE49-F238E27FC236}">
              <a16:creationId xmlns:a16="http://schemas.microsoft.com/office/drawing/2014/main" id="{39F48B64-A767-43F2-BAB9-8830875B1BE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691360" y="8675517"/>
          <a:ext cx="354517" cy="356912"/>
        </a:xfrm>
        <a:prstGeom prst="rect">
          <a:avLst/>
        </a:prstGeom>
      </xdr:spPr>
    </xdr:pic>
    <xdr:clientData/>
  </xdr:twoCellAnchor>
  <xdr:twoCellAnchor editAs="oneCell">
    <xdr:from>
      <xdr:col>18</xdr:col>
      <xdr:colOff>277378</xdr:colOff>
      <xdr:row>29</xdr:row>
      <xdr:rowOff>56727</xdr:rowOff>
    </xdr:from>
    <xdr:to>
      <xdr:col>18</xdr:col>
      <xdr:colOff>640807</xdr:colOff>
      <xdr:row>29</xdr:row>
      <xdr:rowOff>422612</xdr:rowOff>
    </xdr:to>
    <xdr:pic>
      <xdr:nvPicPr>
        <xdr:cNvPr id="12" name="Picture 11">
          <a:extLst>
            <a:ext uri="{FF2B5EF4-FFF2-40B4-BE49-F238E27FC236}">
              <a16:creationId xmlns:a16="http://schemas.microsoft.com/office/drawing/2014/main" id="{9EFDA1E7-3DC8-42AB-BE3B-F7EC70D685E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679178" y="9476952"/>
          <a:ext cx="363429" cy="365885"/>
        </a:xfrm>
        <a:prstGeom prst="rect">
          <a:avLst/>
        </a:prstGeom>
      </xdr:spPr>
    </xdr:pic>
    <xdr:clientData/>
  </xdr:twoCellAnchor>
  <xdr:twoCellAnchor editAs="oneCell">
    <xdr:from>
      <xdr:col>18</xdr:col>
      <xdr:colOff>264584</xdr:colOff>
      <xdr:row>31</xdr:row>
      <xdr:rowOff>59220</xdr:rowOff>
    </xdr:from>
    <xdr:to>
      <xdr:col>18</xdr:col>
      <xdr:colOff>613386</xdr:colOff>
      <xdr:row>31</xdr:row>
      <xdr:rowOff>410379</xdr:rowOff>
    </xdr:to>
    <xdr:pic>
      <xdr:nvPicPr>
        <xdr:cNvPr id="13" name="Picture 12">
          <a:extLst>
            <a:ext uri="{FF2B5EF4-FFF2-40B4-BE49-F238E27FC236}">
              <a16:creationId xmlns:a16="http://schemas.microsoft.com/office/drawing/2014/main" id="{F4559452-5759-4A82-A7E6-3D0A210F935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666384" y="10279545"/>
          <a:ext cx="348802" cy="351159"/>
        </a:xfrm>
        <a:prstGeom prst="rect">
          <a:avLst/>
        </a:prstGeom>
      </xdr:spPr>
    </xdr:pic>
    <xdr:clientData/>
  </xdr:twoCellAnchor>
  <xdr:twoCellAnchor editAs="oneCell">
    <xdr:from>
      <xdr:col>18</xdr:col>
      <xdr:colOff>264583</xdr:colOff>
      <xdr:row>33</xdr:row>
      <xdr:rowOff>93194</xdr:rowOff>
    </xdr:from>
    <xdr:to>
      <xdr:col>18</xdr:col>
      <xdr:colOff>613385</xdr:colOff>
      <xdr:row>33</xdr:row>
      <xdr:rowOff>444353</xdr:rowOff>
    </xdr:to>
    <xdr:pic>
      <xdr:nvPicPr>
        <xdr:cNvPr id="14" name="Picture 13">
          <a:extLst>
            <a:ext uri="{FF2B5EF4-FFF2-40B4-BE49-F238E27FC236}">
              <a16:creationId xmlns:a16="http://schemas.microsoft.com/office/drawing/2014/main" id="{D3D8131E-B9D6-4719-B29B-32C714541BE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666383" y="11113619"/>
          <a:ext cx="348802" cy="351159"/>
        </a:xfrm>
        <a:prstGeom prst="rect">
          <a:avLst/>
        </a:prstGeom>
      </xdr:spPr>
    </xdr:pic>
    <xdr:clientData/>
  </xdr:twoCellAnchor>
  <xdr:twoCellAnchor editAs="oneCell">
    <xdr:from>
      <xdr:col>18</xdr:col>
      <xdr:colOff>273262</xdr:colOff>
      <xdr:row>35</xdr:row>
      <xdr:rowOff>40947</xdr:rowOff>
    </xdr:from>
    <xdr:to>
      <xdr:col>18</xdr:col>
      <xdr:colOff>643019</xdr:colOff>
      <xdr:row>35</xdr:row>
      <xdr:rowOff>413202</xdr:rowOff>
    </xdr:to>
    <xdr:pic>
      <xdr:nvPicPr>
        <xdr:cNvPr id="15" name="Picture 14">
          <a:extLst>
            <a:ext uri="{FF2B5EF4-FFF2-40B4-BE49-F238E27FC236}">
              <a16:creationId xmlns:a16="http://schemas.microsoft.com/office/drawing/2014/main" id="{CCBF94B9-CDD5-44EA-AF2A-1161CBFB13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675062" y="11861472"/>
          <a:ext cx="369757" cy="372255"/>
        </a:xfrm>
        <a:prstGeom prst="rect">
          <a:avLst/>
        </a:prstGeom>
      </xdr:spPr>
    </xdr:pic>
    <xdr:clientData/>
  </xdr:twoCellAnchor>
  <xdr:twoCellAnchor editAs="oneCell">
    <xdr:from>
      <xdr:col>18</xdr:col>
      <xdr:colOff>289561</xdr:colOff>
      <xdr:row>37</xdr:row>
      <xdr:rowOff>52428</xdr:rowOff>
    </xdr:from>
    <xdr:to>
      <xdr:col>18</xdr:col>
      <xdr:colOff>644078</xdr:colOff>
      <xdr:row>37</xdr:row>
      <xdr:rowOff>409340</xdr:rowOff>
    </xdr:to>
    <xdr:pic>
      <xdr:nvPicPr>
        <xdr:cNvPr id="17" name="Picture 16">
          <a:extLst>
            <a:ext uri="{FF2B5EF4-FFF2-40B4-BE49-F238E27FC236}">
              <a16:creationId xmlns:a16="http://schemas.microsoft.com/office/drawing/2014/main" id="{925026F8-A4B1-41C8-A167-9F3324FE703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691361" y="12673053"/>
          <a:ext cx="354517" cy="356912"/>
        </a:xfrm>
        <a:prstGeom prst="rect">
          <a:avLst/>
        </a:prstGeom>
      </xdr:spPr>
    </xdr:pic>
    <xdr:clientData/>
  </xdr:twoCellAnchor>
  <xdr:twoCellAnchor editAs="oneCell">
    <xdr:from>
      <xdr:col>18</xdr:col>
      <xdr:colOff>289560</xdr:colOff>
      <xdr:row>39</xdr:row>
      <xdr:rowOff>52428</xdr:rowOff>
    </xdr:from>
    <xdr:to>
      <xdr:col>18</xdr:col>
      <xdr:colOff>644077</xdr:colOff>
      <xdr:row>39</xdr:row>
      <xdr:rowOff>409340</xdr:rowOff>
    </xdr:to>
    <xdr:pic>
      <xdr:nvPicPr>
        <xdr:cNvPr id="18" name="Picture 17">
          <a:extLst>
            <a:ext uri="{FF2B5EF4-FFF2-40B4-BE49-F238E27FC236}">
              <a16:creationId xmlns:a16="http://schemas.microsoft.com/office/drawing/2014/main" id="{7174C498-2518-439A-BBFB-900E7D7A57C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691360" y="13473153"/>
          <a:ext cx="354517" cy="356912"/>
        </a:xfrm>
        <a:prstGeom prst="rect">
          <a:avLst/>
        </a:prstGeom>
      </xdr:spPr>
    </xdr:pic>
    <xdr:clientData/>
  </xdr:twoCellAnchor>
  <xdr:twoCellAnchor editAs="oneCell">
    <xdr:from>
      <xdr:col>18</xdr:col>
      <xdr:colOff>283067</xdr:colOff>
      <xdr:row>46</xdr:row>
      <xdr:rowOff>65405</xdr:rowOff>
    </xdr:from>
    <xdr:to>
      <xdr:col>18</xdr:col>
      <xdr:colOff>638927</xdr:colOff>
      <xdr:row>46</xdr:row>
      <xdr:rowOff>423670</xdr:rowOff>
    </xdr:to>
    <xdr:pic>
      <xdr:nvPicPr>
        <xdr:cNvPr id="19" name="Picture 18">
          <a:extLst>
            <a:ext uri="{FF2B5EF4-FFF2-40B4-BE49-F238E27FC236}">
              <a16:creationId xmlns:a16="http://schemas.microsoft.com/office/drawing/2014/main" id="{A49AF39C-7D9F-4818-8ACF-94DB98E988C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4684867" y="15657830"/>
          <a:ext cx="355860" cy="358265"/>
        </a:xfrm>
        <a:prstGeom prst="rect">
          <a:avLst/>
        </a:prstGeom>
      </xdr:spPr>
    </xdr:pic>
    <xdr:clientData/>
  </xdr:twoCellAnchor>
  <xdr:twoCellAnchor editAs="oneCell">
    <xdr:from>
      <xdr:col>18</xdr:col>
      <xdr:colOff>281041</xdr:colOff>
      <xdr:row>44</xdr:row>
      <xdr:rowOff>56727</xdr:rowOff>
    </xdr:from>
    <xdr:to>
      <xdr:col>18</xdr:col>
      <xdr:colOff>640207</xdr:colOff>
      <xdr:row>44</xdr:row>
      <xdr:rowOff>418321</xdr:rowOff>
    </xdr:to>
    <xdr:pic>
      <xdr:nvPicPr>
        <xdr:cNvPr id="20" name="Picture 19">
          <a:extLst>
            <a:ext uri="{FF2B5EF4-FFF2-40B4-BE49-F238E27FC236}">
              <a16:creationId xmlns:a16="http://schemas.microsoft.com/office/drawing/2014/main" id="{2DD020C0-C452-4028-BCEF-0D250301289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14682841" y="14849052"/>
          <a:ext cx="359166" cy="361594"/>
        </a:xfrm>
        <a:prstGeom prst="rect">
          <a:avLst/>
        </a:prstGeom>
      </xdr:spPr>
    </xdr:pic>
    <xdr:clientData/>
  </xdr:twoCellAnchor>
  <xdr:twoCellAnchor editAs="oneCell">
    <xdr:from>
      <xdr:col>18</xdr:col>
      <xdr:colOff>292563</xdr:colOff>
      <xdr:row>51</xdr:row>
      <xdr:rowOff>65405</xdr:rowOff>
    </xdr:from>
    <xdr:to>
      <xdr:col>18</xdr:col>
      <xdr:colOff>647945</xdr:colOff>
      <xdr:row>51</xdr:row>
      <xdr:rowOff>423189</xdr:rowOff>
    </xdr:to>
    <xdr:pic>
      <xdr:nvPicPr>
        <xdr:cNvPr id="21" name="Picture 20">
          <a:extLst>
            <a:ext uri="{FF2B5EF4-FFF2-40B4-BE49-F238E27FC236}">
              <a16:creationId xmlns:a16="http://schemas.microsoft.com/office/drawing/2014/main" id="{C54CA4F8-CB06-4ACB-AA8C-2CB9072D29D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14694363" y="17448530"/>
          <a:ext cx="355382" cy="357784"/>
        </a:xfrm>
        <a:prstGeom prst="rect">
          <a:avLst/>
        </a:prstGeom>
      </xdr:spPr>
    </xdr:pic>
    <xdr:clientData/>
  </xdr:twoCellAnchor>
  <xdr:twoCellAnchor editAs="oneCell">
    <xdr:from>
      <xdr:col>18</xdr:col>
      <xdr:colOff>273561</xdr:colOff>
      <xdr:row>61</xdr:row>
      <xdr:rowOff>43388</xdr:rowOff>
    </xdr:from>
    <xdr:to>
      <xdr:col>18</xdr:col>
      <xdr:colOff>643877</xdr:colOff>
      <xdr:row>61</xdr:row>
      <xdr:rowOff>416207</xdr:rowOff>
    </xdr:to>
    <xdr:pic>
      <xdr:nvPicPr>
        <xdr:cNvPr id="26" name="Picture 25">
          <a:extLst>
            <a:ext uri="{FF2B5EF4-FFF2-40B4-BE49-F238E27FC236}">
              <a16:creationId xmlns:a16="http://schemas.microsoft.com/office/drawing/2014/main" id="{17BD17F9-CC13-44A8-8A2D-9F9F9BB33F4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14675361" y="21007913"/>
          <a:ext cx="370316" cy="372819"/>
        </a:xfrm>
        <a:prstGeom prst="rect">
          <a:avLst/>
        </a:prstGeom>
      </xdr:spPr>
    </xdr:pic>
    <xdr:clientData/>
  </xdr:twoCellAnchor>
  <xdr:twoCellAnchor editAs="oneCell">
    <xdr:from>
      <xdr:col>18</xdr:col>
      <xdr:colOff>291617</xdr:colOff>
      <xdr:row>63</xdr:row>
      <xdr:rowOff>24977</xdr:rowOff>
    </xdr:from>
    <xdr:to>
      <xdr:col>18</xdr:col>
      <xdr:colOff>648891</xdr:colOff>
      <xdr:row>63</xdr:row>
      <xdr:rowOff>384666</xdr:rowOff>
    </xdr:to>
    <xdr:pic>
      <xdr:nvPicPr>
        <xdr:cNvPr id="27" name="Picture 26">
          <a:extLst>
            <a:ext uri="{FF2B5EF4-FFF2-40B4-BE49-F238E27FC236}">
              <a16:creationId xmlns:a16="http://schemas.microsoft.com/office/drawing/2014/main" id="{BC418192-1DA4-4C71-B54A-B2D07B20853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14693417" y="21789602"/>
          <a:ext cx="357274" cy="359689"/>
        </a:xfrm>
        <a:prstGeom prst="rect">
          <a:avLst/>
        </a:prstGeom>
      </xdr:spPr>
    </xdr:pic>
    <xdr:clientData/>
  </xdr:twoCellAnchor>
  <xdr:oneCellAnchor>
    <xdr:from>
      <xdr:col>18</xdr:col>
      <xdr:colOff>285750</xdr:colOff>
      <xdr:row>55</xdr:row>
      <xdr:rowOff>74083</xdr:rowOff>
    </xdr:from>
    <xdr:ext cx="356616" cy="356616"/>
    <xdr:pic>
      <xdr:nvPicPr>
        <xdr:cNvPr id="28" name="Picture 27">
          <a:extLst>
            <a:ext uri="{FF2B5EF4-FFF2-40B4-BE49-F238E27FC236}">
              <a16:creationId xmlns:a16="http://schemas.microsoft.com/office/drawing/2014/main" id="{80EC2EA9-0565-46F5-9EF3-183157AD88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32500" y="17049750"/>
          <a:ext cx="356616" cy="356616"/>
        </a:xfrm>
        <a:prstGeom prst="rect">
          <a:avLst/>
        </a:prstGeom>
      </xdr:spPr>
    </xdr:pic>
    <xdr:clientData/>
  </xdr:oneCellAnchor>
  <xdr:twoCellAnchor editAs="oneCell">
    <xdr:from>
      <xdr:col>18</xdr:col>
      <xdr:colOff>289560</xdr:colOff>
      <xdr:row>57</xdr:row>
      <xdr:rowOff>67416</xdr:rowOff>
    </xdr:from>
    <xdr:to>
      <xdr:col>18</xdr:col>
      <xdr:colOff>644077</xdr:colOff>
      <xdr:row>57</xdr:row>
      <xdr:rowOff>421658</xdr:rowOff>
    </xdr:to>
    <xdr:pic>
      <xdr:nvPicPr>
        <xdr:cNvPr id="29" name="Picture 28">
          <a:extLst>
            <a:ext uri="{FF2B5EF4-FFF2-40B4-BE49-F238E27FC236}">
              <a16:creationId xmlns:a16="http://schemas.microsoft.com/office/drawing/2014/main" id="{1D0D5E8B-9E98-4545-89E5-ECFC7370FA2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xdr:blipFill>
      <xdr:spPr>
        <a:xfrm>
          <a:off x="14716760" y="17068483"/>
          <a:ext cx="354517" cy="354242"/>
        </a:xfrm>
        <a:prstGeom prst="rect">
          <a:avLst/>
        </a:prstGeom>
      </xdr:spPr>
    </xdr:pic>
    <xdr:clientData/>
  </xdr:twoCellAnchor>
  <xdr:twoCellAnchor editAs="oneCell">
    <xdr:from>
      <xdr:col>18</xdr:col>
      <xdr:colOff>283884</xdr:colOff>
      <xdr:row>68</xdr:row>
      <xdr:rowOff>65405</xdr:rowOff>
    </xdr:from>
    <xdr:to>
      <xdr:col>18</xdr:col>
      <xdr:colOff>639266</xdr:colOff>
      <xdr:row>68</xdr:row>
      <xdr:rowOff>423189</xdr:rowOff>
    </xdr:to>
    <xdr:pic>
      <xdr:nvPicPr>
        <xdr:cNvPr id="30" name="Picture 29">
          <a:extLst>
            <a:ext uri="{FF2B5EF4-FFF2-40B4-BE49-F238E27FC236}">
              <a16:creationId xmlns:a16="http://schemas.microsoft.com/office/drawing/2014/main" id="{038ECF3E-9F41-42CE-926C-EB0105E3488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14685684" y="23620730"/>
          <a:ext cx="355382" cy="357784"/>
        </a:xfrm>
        <a:prstGeom prst="rect">
          <a:avLst/>
        </a:prstGeom>
      </xdr:spPr>
    </xdr:pic>
    <xdr:clientData/>
  </xdr:twoCellAnchor>
  <xdr:twoCellAnchor editAs="oneCell">
    <xdr:from>
      <xdr:col>18</xdr:col>
      <xdr:colOff>289560</xdr:colOff>
      <xdr:row>81</xdr:row>
      <xdr:rowOff>47776</xdr:rowOff>
    </xdr:from>
    <xdr:to>
      <xdr:col>18</xdr:col>
      <xdr:colOff>650949</xdr:colOff>
      <xdr:row>81</xdr:row>
      <xdr:rowOff>411607</xdr:rowOff>
    </xdr:to>
    <xdr:pic>
      <xdr:nvPicPr>
        <xdr:cNvPr id="31" name="Picture 30">
          <a:extLst>
            <a:ext uri="{FF2B5EF4-FFF2-40B4-BE49-F238E27FC236}">
              <a16:creationId xmlns:a16="http://schemas.microsoft.com/office/drawing/2014/main" id="{622AABA3-5A4F-4134-A911-6CA322D1A4BA}"/>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xdr:blipFill>
      <xdr:spPr>
        <a:xfrm>
          <a:off x="14691360" y="28175101"/>
          <a:ext cx="361389" cy="363831"/>
        </a:xfrm>
        <a:prstGeom prst="rect">
          <a:avLst/>
        </a:prstGeom>
      </xdr:spPr>
    </xdr:pic>
    <xdr:clientData/>
  </xdr:twoCellAnchor>
  <xdr:twoCellAnchor editAs="oneCell">
    <xdr:from>
      <xdr:col>18</xdr:col>
      <xdr:colOff>277378</xdr:colOff>
      <xdr:row>74</xdr:row>
      <xdr:rowOff>56727</xdr:rowOff>
    </xdr:from>
    <xdr:to>
      <xdr:col>18</xdr:col>
      <xdr:colOff>640807</xdr:colOff>
      <xdr:row>74</xdr:row>
      <xdr:rowOff>422612</xdr:rowOff>
    </xdr:to>
    <xdr:pic>
      <xdr:nvPicPr>
        <xdr:cNvPr id="33" name="Picture 32">
          <a:extLst>
            <a:ext uri="{FF2B5EF4-FFF2-40B4-BE49-F238E27FC236}">
              <a16:creationId xmlns:a16="http://schemas.microsoft.com/office/drawing/2014/main" id="{E9A27C78-D48C-45A2-9C3F-2A6AF92B2F4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679178" y="25593252"/>
          <a:ext cx="363429" cy="365885"/>
        </a:xfrm>
        <a:prstGeom prst="rect">
          <a:avLst/>
        </a:prstGeom>
      </xdr:spPr>
    </xdr:pic>
    <xdr:clientData/>
  </xdr:twoCellAnchor>
  <xdr:twoCellAnchor editAs="oneCell">
    <xdr:from>
      <xdr:col>18</xdr:col>
      <xdr:colOff>264584</xdr:colOff>
      <xdr:row>76</xdr:row>
      <xdr:rowOff>62185</xdr:rowOff>
    </xdr:from>
    <xdr:to>
      <xdr:col>18</xdr:col>
      <xdr:colOff>613386</xdr:colOff>
      <xdr:row>76</xdr:row>
      <xdr:rowOff>413344</xdr:rowOff>
    </xdr:to>
    <xdr:pic>
      <xdr:nvPicPr>
        <xdr:cNvPr id="34" name="Picture 33">
          <a:extLst>
            <a:ext uri="{FF2B5EF4-FFF2-40B4-BE49-F238E27FC236}">
              <a16:creationId xmlns:a16="http://schemas.microsoft.com/office/drawing/2014/main" id="{46899DF5-EFF6-4116-9AC5-CB8927B6370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666384" y="26398810"/>
          <a:ext cx="348802" cy="351159"/>
        </a:xfrm>
        <a:prstGeom prst="rect">
          <a:avLst/>
        </a:prstGeom>
      </xdr:spPr>
    </xdr:pic>
    <xdr:clientData/>
  </xdr:twoCellAnchor>
  <xdr:twoCellAnchor editAs="oneCell">
    <xdr:from>
      <xdr:col>18</xdr:col>
      <xdr:colOff>289560</xdr:colOff>
      <xdr:row>78</xdr:row>
      <xdr:rowOff>52428</xdr:rowOff>
    </xdr:from>
    <xdr:to>
      <xdr:col>18</xdr:col>
      <xdr:colOff>644077</xdr:colOff>
      <xdr:row>78</xdr:row>
      <xdr:rowOff>409340</xdr:rowOff>
    </xdr:to>
    <xdr:pic>
      <xdr:nvPicPr>
        <xdr:cNvPr id="35" name="Picture 34">
          <a:extLst>
            <a:ext uri="{FF2B5EF4-FFF2-40B4-BE49-F238E27FC236}">
              <a16:creationId xmlns:a16="http://schemas.microsoft.com/office/drawing/2014/main" id="{FCC7214C-5C77-4A0A-8542-1D3D78F8628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691360" y="27189153"/>
          <a:ext cx="354517" cy="356912"/>
        </a:xfrm>
        <a:prstGeom prst="rect">
          <a:avLst/>
        </a:prstGeom>
      </xdr:spPr>
    </xdr:pic>
    <xdr:clientData/>
  </xdr:twoCellAnchor>
  <xdr:twoCellAnchor editAs="oneCell">
    <xdr:from>
      <xdr:col>18</xdr:col>
      <xdr:colOff>280035</xdr:colOff>
      <xdr:row>83</xdr:row>
      <xdr:rowOff>131590</xdr:rowOff>
    </xdr:from>
    <xdr:to>
      <xdr:col>18</xdr:col>
      <xdr:colOff>634552</xdr:colOff>
      <xdr:row>83</xdr:row>
      <xdr:rowOff>488502</xdr:rowOff>
    </xdr:to>
    <xdr:pic>
      <xdr:nvPicPr>
        <xdr:cNvPr id="40" name="Picture 39">
          <a:extLst>
            <a:ext uri="{FF2B5EF4-FFF2-40B4-BE49-F238E27FC236}">
              <a16:creationId xmlns:a16="http://schemas.microsoft.com/office/drawing/2014/main" id="{9408F747-3321-405C-A523-A6A9699DF46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681835" y="29059015"/>
          <a:ext cx="354517" cy="356912"/>
        </a:xfrm>
        <a:prstGeom prst="rect">
          <a:avLst/>
        </a:prstGeom>
      </xdr:spPr>
    </xdr:pic>
    <xdr:clientData/>
  </xdr:twoCellAnchor>
  <xdr:twoCellAnchor editAs="oneCell">
    <xdr:from>
      <xdr:col>18</xdr:col>
      <xdr:colOff>271568</xdr:colOff>
      <xdr:row>85</xdr:row>
      <xdr:rowOff>105887</xdr:rowOff>
    </xdr:from>
    <xdr:to>
      <xdr:col>18</xdr:col>
      <xdr:colOff>622275</xdr:colOff>
      <xdr:row>85</xdr:row>
      <xdr:rowOff>458963</xdr:rowOff>
    </xdr:to>
    <xdr:pic>
      <xdr:nvPicPr>
        <xdr:cNvPr id="41" name="Picture 40">
          <a:extLst>
            <a:ext uri="{FF2B5EF4-FFF2-40B4-BE49-F238E27FC236}">
              <a16:creationId xmlns:a16="http://schemas.microsoft.com/office/drawing/2014/main" id="{BAF50C81-273F-49DD-B5D1-F0184EF5B93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xdr:blipFill>
      <xdr:spPr>
        <a:xfrm>
          <a:off x="14673368" y="29833412"/>
          <a:ext cx="350707" cy="353076"/>
        </a:xfrm>
        <a:prstGeom prst="rect">
          <a:avLst/>
        </a:prstGeom>
      </xdr:spPr>
    </xdr:pic>
    <xdr:clientData/>
  </xdr:twoCellAnchor>
  <xdr:twoCellAnchor editAs="oneCell">
    <xdr:from>
      <xdr:col>18</xdr:col>
      <xdr:colOff>270510</xdr:colOff>
      <xdr:row>87</xdr:row>
      <xdr:rowOff>145036</xdr:rowOff>
    </xdr:from>
    <xdr:to>
      <xdr:col>18</xdr:col>
      <xdr:colOff>631899</xdr:colOff>
      <xdr:row>87</xdr:row>
      <xdr:rowOff>508867</xdr:rowOff>
    </xdr:to>
    <xdr:pic>
      <xdr:nvPicPr>
        <xdr:cNvPr id="42" name="Picture 41">
          <a:extLst>
            <a:ext uri="{FF2B5EF4-FFF2-40B4-BE49-F238E27FC236}">
              <a16:creationId xmlns:a16="http://schemas.microsoft.com/office/drawing/2014/main" id="{544AF324-FBEC-4D9E-8B77-B9FC9060FA39}"/>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xdr:blipFill>
      <xdr:spPr>
        <a:xfrm>
          <a:off x="14672310" y="30672661"/>
          <a:ext cx="361389" cy="363831"/>
        </a:xfrm>
        <a:prstGeom prst="rect">
          <a:avLst/>
        </a:prstGeom>
      </xdr:spPr>
    </xdr:pic>
    <xdr:clientData/>
  </xdr:twoCellAnchor>
  <xdr:twoCellAnchor editAs="oneCell">
    <xdr:from>
      <xdr:col>18</xdr:col>
      <xdr:colOff>271440</xdr:colOff>
      <xdr:row>89</xdr:row>
      <xdr:rowOff>130387</xdr:rowOff>
    </xdr:from>
    <xdr:to>
      <xdr:col>18</xdr:col>
      <xdr:colOff>640068</xdr:colOff>
      <xdr:row>89</xdr:row>
      <xdr:rowOff>501506</xdr:rowOff>
    </xdr:to>
    <xdr:pic>
      <xdr:nvPicPr>
        <xdr:cNvPr id="43" name="Picture 42">
          <a:extLst>
            <a:ext uri="{FF2B5EF4-FFF2-40B4-BE49-F238E27FC236}">
              <a16:creationId xmlns:a16="http://schemas.microsoft.com/office/drawing/2014/main" id="{0D86C048-E3EB-4AF6-847F-53A8959D268E}"/>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xdr:blipFill>
      <xdr:spPr>
        <a:xfrm>
          <a:off x="14673240" y="31458112"/>
          <a:ext cx="368628" cy="371119"/>
        </a:xfrm>
        <a:prstGeom prst="rect">
          <a:avLst/>
        </a:prstGeom>
      </xdr:spPr>
    </xdr:pic>
    <xdr:clientData/>
  </xdr:twoCellAnchor>
  <xdr:twoCellAnchor editAs="oneCell">
    <xdr:from>
      <xdr:col>18</xdr:col>
      <xdr:colOff>289560</xdr:colOff>
      <xdr:row>101</xdr:row>
      <xdr:rowOff>238911</xdr:rowOff>
    </xdr:from>
    <xdr:to>
      <xdr:col>18</xdr:col>
      <xdr:colOff>650949</xdr:colOff>
      <xdr:row>101</xdr:row>
      <xdr:rowOff>602742</xdr:rowOff>
    </xdr:to>
    <xdr:pic>
      <xdr:nvPicPr>
        <xdr:cNvPr id="44" name="Picture 43">
          <a:extLst>
            <a:ext uri="{FF2B5EF4-FFF2-40B4-BE49-F238E27FC236}">
              <a16:creationId xmlns:a16="http://schemas.microsoft.com/office/drawing/2014/main" id="{2DE2CCA1-953D-42C3-83EC-07930FFCD14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xdr:blipFill>
      <xdr:spPr>
        <a:xfrm>
          <a:off x="14691360" y="35538561"/>
          <a:ext cx="361389" cy="363831"/>
        </a:xfrm>
        <a:prstGeom prst="rect">
          <a:avLst/>
        </a:prstGeom>
      </xdr:spPr>
    </xdr:pic>
    <xdr:clientData/>
  </xdr:twoCellAnchor>
  <xdr:twoCellAnchor editAs="oneCell">
    <xdr:from>
      <xdr:col>18</xdr:col>
      <xdr:colOff>273262</xdr:colOff>
      <xdr:row>103</xdr:row>
      <xdr:rowOff>299710</xdr:rowOff>
    </xdr:from>
    <xdr:to>
      <xdr:col>18</xdr:col>
      <xdr:colOff>643019</xdr:colOff>
      <xdr:row>103</xdr:row>
      <xdr:rowOff>671965</xdr:rowOff>
    </xdr:to>
    <xdr:pic>
      <xdr:nvPicPr>
        <xdr:cNvPr id="45" name="Picture 44">
          <a:extLst>
            <a:ext uri="{FF2B5EF4-FFF2-40B4-BE49-F238E27FC236}">
              <a16:creationId xmlns:a16="http://schemas.microsoft.com/office/drawing/2014/main" id="{7EADDB01-539B-447D-B555-870E833B38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675062" y="36599485"/>
          <a:ext cx="369757" cy="372255"/>
        </a:xfrm>
        <a:prstGeom prst="rect">
          <a:avLst/>
        </a:prstGeom>
      </xdr:spPr>
    </xdr:pic>
    <xdr:clientData/>
  </xdr:twoCellAnchor>
  <xdr:oneCellAnchor>
    <xdr:from>
      <xdr:col>18</xdr:col>
      <xdr:colOff>264583</xdr:colOff>
      <xdr:row>112</xdr:row>
      <xdr:rowOff>42333</xdr:rowOff>
    </xdr:from>
    <xdr:ext cx="356616" cy="356616"/>
    <xdr:pic>
      <xdr:nvPicPr>
        <xdr:cNvPr id="46" name="Picture 45">
          <a:extLst>
            <a:ext uri="{FF2B5EF4-FFF2-40B4-BE49-F238E27FC236}">
              <a16:creationId xmlns:a16="http://schemas.microsoft.com/office/drawing/2014/main" id="{CF6FBE61-056D-47AB-80E4-786BB9E72A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11333" y="36734750"/>
          <a:ext cx="356616" cy="356616"/>
        </a:xfrm>
        <a:prstGeom prst="rect">
          <a:avLst/>
        </a:prstGeom>
      </xdr:spPr>
    </xdr:pic>
    <xdr:clientData/>
  </xdr:oneCellAnchor>
  <xdr:oneCellAnchor>
    <xdr:from>
      <xdr:col>18</xdr:col>
      <xdr:colOff>264583</xdr:colOff>
      <xdr:row>114</xdr:row>
      <xdr:rowOff>21166</xdr:rowOff>
    </xdr:from>
    <xdr:ext cx="356616" cy="356616"/>
    <xdr:pic>
      <xdr:nvPicPr>
        <xdr:cNvPr id="48" name="Picture 47">
          <a:extLst>
            <a:ext uri="{FF2B5EF4-FFF2-40B4-BE49-F238E27FC236}">
              <a16:creationId xmlns:a16="http://schemas.microsoft.com/office/drawing/2014/main" id="{F223C527-1647-4979-992D-606D3D9F1A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11333" y="37390916"/>
          <a:ext cx="356616" cy="356616"/>
        </a:xfrm>
        <a:prstGeom prst="rect">
          <a:avLst/>
        </a:prstGeom>
      </xdr:spPr>
    </xdr:pic>
    <xdr:clientData/>
  </xdr:oneCellAnchor>
  <xdr:oneCellAnchor>
    <xdr:from>
      <xdr:col>18</xdr:col>
      <xdr:colOff>274108</xdr:colOff>
      <xdr:row>126</xdr:row>
      <xdr:rowOff>115358</xdr:rowOff>
    </xdr:from>
    <xdr:ext cx="356616" cy="356616"/>
    <xdr:pic>
      <xdr:nvPicPr>
        <xdr:cNvPr id="49" name="Picture 48">
          <a:extLst>
            <a:ext uri="{FF2B5EF4-FFF2-40B4-BE49-F238E27FC236}">
              <a16:creationId xmlns:a16="http://schemas.microsoft.com/office/drawing/2014/main" id="{8A2DF143-5E0A-4D01-A9C8-21FBE57E154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75908" y="45721058"/>
          <a:ext cx="356616" cy="356616"/>
        </a:xfrm>
        <a:prstGeom prst="rect">
          <a:avLst/>
        </a:prstGeom>
      </xdr:spPr>
    </xdr:pic>
    <xdr:clientData/>
  </xdr:oneCellAnchor>
  <xdr:twoCellAnchor editAs="oneCell">
    <xdr:from>
      <xdr:col>18</xdr:col>
      <xdr:colOff>274285</xdr:colOff>
      <xdr:row>133</xdr:row>
      <xdr:rowOff>125095</xdr:rowOff>
    </xdr:from>
    <xdr:to>
      <xdr:col>18</xdr:col>
      <xdr:colOff>639128</xdr:colOff>
      <xdr:row>133</xdr:row>
      <xdr:rowOff>492404</xdr:rowOff>
    </xdr:to>
    <xdr:pic>
      <xdr:nvPicPr>
        <xdr:cNvPr id="50" name="Picture 49">
          <a:extLst>
            <a:ext uri="{FF2B5EF4-FFF2-40B4-BE49-F238E27FC236}">
              <a16:creationId xmlns:a16="http://schemas.microsoft.com/office/drawing/2014/main" id="{43A0BCA1-7074-458B-875B-1BC0471D00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676085" y="47902495"/>
          <a:ext cx="364843" cy="367309"/>
        </a:xfrm>
        <a:prstGeom prst="rect">
          <a:avLst/>
        </a:prstGeom>
      </xdr:spPr>
    </xdr:pic>
    <xdr:clientData/>
  </xdr:twoCellAnchor>
  <xdr:twoCellAnchor editAs="oneCell">
    <xdr:from>
      <xdr:col>18</xdr:col>
      <xdr:colOff>282938</xdr:colOff>
      <xdr:row>120</xdr:row>
      <xdr:rowOff>301202</xdr:rowOff>
    </xdr:from>
    <xdr:to>
      <xdr:col>18</xdr:col>
      <xdr:colOff>640212</xdr:colOff>
      <xdr:row>120</xdr:row>
      <xdr:rowOff>660891</xdr:rowOff>
    </xdr:to>
    <xdr:pic>
      <xdr:nvPicPr>
        <xdr:cNvPr id="2" name="Picture 1">
          <a:extLst>
            <a:ext uri="{FF2B5EF4-FFF2-40B4-BE49-F238E27FC236}">
              <a16:creationId xmlns:a16="http://schemas.microsoft.com/office/drawing/2014/main" id="{A6CB9780-F5F8-4047-8515-63072CA7827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14684738" y="43601852"/>
          <a:ext cx="357274" cy="359689"/>
        </a:xfrm>
        <a:prstGeom prst="rect">
          <a:avLst/>
        </a:prstGeom>
      </xdr:spPr>
    </xdr:pic>
    <xdr:clientData/>
  </xdr:twoCellAnchor>
  <xdr:twoCellAnchor editAs="oneCell">
    <xdr:from>
      <xdr:col>18</xdr:col>
      <xdr:colOff>264583</xdr:colOff>
      <xdr:row>118</xdr:row>
      <xdr:rowOff>171721</xdr:rowOff>
    </xdr:from>
    <xdr:to>
      <xdr:col>18</xdr:col>
      <xdr:colOff>613385</xdr:colOff>
      <xdr:row>118</xdr:row>
      <xdr:rowOff>522880</xdr:rowOff>
    </xdr:to>
    <xdr:pic>
      <xdr:nvPicPr>
        <xdr:cNvPr id="3" name="Picture 2">
          <a:extLst>
            <a:ext uri="{FF2B5EF4-FFF2-40B4-BE49-F238E27FC236}">
              <a16:creationId xmlns:a16="http://schemas.microsoft.com/office/drawing/2014/main" id="{60F0B024-8B6E-4E79-92D0-B5155942CB1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666383" y="42643696"/>
          <a:ext cx="348802" cy="351159"/>
        </a:xfrm>
        <a:prstGeom prst="rect">
          <a:avLst/>
        </a:prstGeom>
      </xdr:spPr>
    </xdr:pic>
    <xdr:clientData/>
  </xdr:twoCellAnchor>
  <xdr:twoCellAnchor editAs="oneCell">
    <xdr:from>
      <xdr:col>18</xdr:col>
      <xdr:colOff>283497</xdr:colOff>
      <xdr:row>116</xdr:row>
      <xdr:rowOff>177377</xdr:rowOff>
    </xdr:from>
    <xdr:to>
      <xdr:col>18</xdr:col>
      <xdr:colOff>641249</xdr:colOff>
      <xdr:row>116</xdr:row>
      <xdr:rowOff>537547</xdr:rowOff>
    </xdr:to>
    <xdr:pic>
      <xdr:nvPicPr>
        <xdr:cNvPr id="4" name="Picture 3">
          <a:extLst>
            <a:ext uri="{FF2B5EF4-FFF2-40B4-BE49-F238E27FC236}">
              <a16:creationId xmlns:a16="http://schemas.microsoft.com/office/drawing/2014/main" id="{B9B7527E-D1DA-4254-8602-01659E78A605}"/>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14685297" y="41553977"/>
          <a:ext cx="357752" cy="360170"/>
        </a:xfrm>
        <a:prstGeom prst="rect">
          <a:avLst/>
        </a:prstGeom>
      </xdr:spPr>
    </xdr:pic>
    <xdr:clientData/>
  </xdr:twoCellAnchor>
  <xdr:twoCellAnchor editAs="oneCell">
    <xdr:from>
      <xdr:col>18</xdr:col>
      <xdr:colOff>280965</xdr:colOff>
      <xdr:row>122</xdr:row>
      <xdr:rowOff>130387</xdr:rowOff>
    </xdr:from>
    <xdr:to>
      <xdr:col>18</xdr:col>
      <xdr:colOff>649593</xdr:colOff>
      <xdr:row>122</xdr:row>
      <xdr:rowOff>501506</xdr:rowOff>
    </xdr:to>
    <xdr:pic>
      <xdr:nvPicPr>
        <xdr:cNvPr id="16" name="Picture 15">
          <a:extLst>
            <a:ext uri="{FF2B5EF4-FFF2-40B4-BE49-F238E27FC236}">
              <a16:creationId xmlns:a16="http://schemas.microsoft.com/office/drawing/2014/main" id="{94BABCD4-5FF6-4219-98E9-16D5CDBA4795}"/>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xdr:blipFill>
      <xdr:spPr>
        <a:xfrm>
          <a:off x="14682765" y="44526412"/>
          <a:ext cx="368628" cy="371119"/>
        </a:xfrm>
        <a:prstGeom prst="rect">
          <a:avLst/>
        </a:prstGeom>
      </xdr:spPr>
    </xdr:pic>
    <xdr:clientData/>
  </xdr:twoCellAnchor>
  <xdr:twoCellAnchor editAs="oneCell">
    <xdr:from>
      <xdr:col>18</xdr:col>
      <xdr:colOff>264943</xdr:colOff>
      <xdr:row>70</xdr:row>
      <xdr:rowOff>65403</xdr:rowOff>
    </xdr:from>
    <xdr:to>
      <xdr:col>18</xdr:col>
      <xdr:colOff>613027</xdr:colOff>
      <xdr:row>70</xdr:row>
      <xdr:rowOff>415840</xdr:rowOff>
    </xdr:to>
    <xdr:pic>
      <xdr:nvPicPr>
        <xdr:cNvPr id="32" name="Picture 31">
          <a:extLst>
            <a:ext uri="{FF2B5EF4-FFF2-40B4-BE49-F238E27FC236}">
              <a16:creationId xmlns:a16="http://schemas.microsoft.com/office/drawing/2014/main" id="{6F90FD00-D2C5-415C-AE2E-F1E276EF852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4666743" y="24420828"/>
          <a:ext cx="348084" cy="350437"/>
        </a:xfrm>
        <a:prstGeom prst="rect">
          <a:avLst/>
        </a:prstGeom>
      </xdr:spPr>
    </xdr:pic>
    <xdr:clientData/>
  </xdr:twoCellAnchor>
  <xdr:twoCellAnchor editAs="oneCell">
    <xdr:from>
      <xdr:col>18</xdr:col>
      <xdr:colOff>285750</xdr:colOff>
      <xdr:row>53</xdr:row>
      <xdr:rowOff>95250</xdr:rowOff>
    </xdr:from>
    <xdr:to>
      <xdr:col>18</xdr:col>
      <xdr:colOff>641132</xdr:colOff>
      <xdr:row>53</xdr:row>
      <xdr:rowOff>453034</xdr:rowOff>
    </xdr:to>
    <xdr:pic>
      <xdr:nvPicPr>
        <xdr:cNvPr id="23" name="Picture 22">
          <a:extLst>
            <a:ext uri="{FF2B5EF4-FFF2-40B4-BE49-F238E27FC236}">
              <a16:creationId xmlns:a16="http://schemas.microsoft.com/office/drawing/2014/main" id="{BF657804-28A3-4C89-AD82-C668FC77BAA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14687550" y="18278475"/>
          <a:ext cx="355382" cy="35778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18</xdr:col>
      <xdr:colOff>247650</xdr:colOff>
      <xdr:row>111</xdr:row>
      <xdr:rowOff>285750</xdr:rowOff>
    </xdr:from>
    <xdr:to>
      <xdr:col>18</xdr:col>
      <xdr:colOff>610601</xdr:colOff>
      <xdr:row>111</xdr:row>
      <xdr:rowOff>651154</xdr:rowOff>
    </xdr:to>
    <xdr:pic>
      <xdr:nvPicPr>
        <xdr:cNvPr id="3" name="Picture 2">
          <a:extLst>
            <a:ext uri="{FF2B5EF4-FFF2-40B4-BE49-F238E27FC236}">
              <a16:creationId xmlns:a16="http://schemas.microsoft.com/office/drawing/2014/main" id="{EBC0B8DA-51AA-4B82-A523-409C0BF997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06425" y="41748075"/>
          <a:ext cx="362951" cy="365404"/>
        </a:xfrm>
        <a:prstGeom prst="rect">
          <a:avLst/>
        </a:prstGeom>
      </xdr:spPr>
    </xdr:pic>
    <xdr:clientData/>
  </xdr:twoCellAnchor>
  <xdr:oneCellAnchor>
    <xdr:from>
      <xdr:col>18</xdr:col>
      <xdr:colOff>262489</xdr:colOff>
      <xdr:row>104</xdr:row>
      <xdr:rowOff>95500</xdr:rowOff>
    </xdr:from>
    <xdr:ext cx="356616" cy="356616"/>
    <xdr:pic>
      <xdr:nvPicPr>
        <xdr:cNvPr id="21" name="Picture 20">
          <a:extLst>
            <a:ext uri="{FF2B5EF4-FFF2-40B4-BE49-F238E27FC236}">
              <a16:creationId xmlns:a16="http://schemas.microsoft.com/office/drawing/2014/main" id="{00000000-0008-0000-0E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21264" y="39348025"/>
          <a:ext cx="356616" cy="356616"/>
        </a:xfrm>
        <a:prstGeom prst="rect">
          <a:avLst/>
        </a:prstGeom>
      </xdr:spPr>
    </xdr:pic>
    <xdr:clientData/>
  </xdr:oneCellAnchor>
  <xdr:oneCellAnchor>
    <xdr:from>
      <xdr:col>18</xdr:col>
      <xdr:colOff>254098</xdr:colOff>
      <xdr:row>96</xdr:row>
      <xdr:rowOff>92448</xdr:rowOff>
    </xdr:from>
    <xdr:ext cx="356616" cy="356616"/>
    <xdr:pic>
      <xdr:nvPicPr>
        <xdr:cNvPr id="28" name="Picture 27">
          <a:extLst>
            <a:ext uri="{FF2B5EF4-FFF2-40B4-BE49-F238E27FC236}">
              <a16:creationId xmlns:a16="http://schemas.microsoft.com/office/drawing/2014/main" id="{763A0FD3-2AD8-4144-B9B1-BF72D3A3F8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21510" y="37027036"/>
          <a:ext cx="356616" cy="356616"/>
        </a:xfrm>
        <a:prstGeom prst="rect">
          <a:avLst/>
        </a:prstGeom>
      </xdr:spPr>
    </xdr:pic>
    <xdr:clientData/>
  </xdr:oneCellAnchor>
  <xdr:twoCellAnchor editAs="oneCell">
    <xdr:from>
      <xdr:col>18</xdr:col>
      <xdr:colOff>271969</xdr:colOff>
      <xdr:row>11</xdr:row>
      <xdr:rowOff>268941</xdr:rowOff>
    </xdr:from>
    <xdr:to>
      <xdr:col>18</xdr:col>
      <xdr:colOff>634920</xdr:colOff>
      <xdr:row>11</xdr:row>
      <xdr:rowOff>634345</xdr:rowOff>
    </xdr:to>
    <xdr:pic>
      <xdr:nvPicPr>
        <xdr:cNvPr id="13" name="Picture 12">
          <a:extLst>
            <a:ext uri="{FF2B5EF4-FFF2-40B4-BE49-F238E27FC236}">
              <a16:creationId xmlns:a16="http://schemas.microsoft.com/office/drawing/2014/main" id="{4C7877F1-1157-4EF0-80D0-61CA68B256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4" y="2926416"/>
          <a:ext cx="362951" cy="365404"/>
        </a:xfrm>
        <a:prstGeom prst="rect">
          <a:avLst/>
        </a:prstGeom>
      </xdr:spPr>
    </xdr:pic>
    <xdr:clientData/>
  </xdr:twoCellAnchor>
  <xdr:twoCellAnchor editAs="oneCell">
    <xdr:from>
      <xdr:col>18</xdr:col>
      <xdr:colOff>271969</xdr:colOff>
      <xdr:row>16</xdr:row>
      <xdr:rowOff>156883</xdr:rowOff>
    </xdr:from>
    <xdr:to>
      <xdr:col>18</xdr:col>
      <xdr:colOff>634920</xdr:colOff>
      <xdr:row>16</xdr:row>
      <xdr:rowOff>522287</xdr:rowOff>
    </xdr:to>
    <xdr:pic>
      <xdr:nvPicPr>
        <xdr:cNvPr id="14" name="Picture 13">
          <a:extLst>
            <a:ext uri="{FF2B5EF4-FFF2-40B4-BE49-F238E27FC236}">
              <a16:creationId xmlns:a16="http://schemas.microsoft.com/office/drawing/2014/main" id="{A67A328C-B95A-43EE-A2D1-623064009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4" y="5243233"/>
          <a:ext cx="362951" cy="365404"/>
        </a:xfrm>
        <a:prstGeom prst="rect">
          <a:avLst/>
        </a:prstGeom>
      </xdr:spPr>
    </xdr:pic>
    <xdr:clientData/>
  </xdr:twoCellAnchor>
  <xdr:twoCellAnchor editAs="oneCell">
    <xdr:from>
      <xdr:col>18</xdr:col>
      <xdr:colOff>271970</xdr:colOff>
      <xdr:row>21</xdr:row>
      <xdr:rowOff>67235</xdr:rowOff>
    </xdr:from>
    <xdr:to>
      <xdr:col>18</xdr:col>
      <xdr:colOff>634921</xdr:colOff>
      <xdr:row>21</xdr:row>
      <xdr:rowOff>432639</xdr:rowOff>
    </xdr:to>
    <xdr:pic>
      <xdr:nvPicPr>
        <xdr:cNvPr id="15" name="Picture 14">
          <a:extLst>
            <a:ext uri="{FF2B5EF4-FFF2-40B4-BE49-F238E27FC236}">
              <a16:creationId xmlns:a16="http://schemas.microsoft.com/office/drawing/2014/main" id="{91AD2514-9FBE-42E9-AE16-F37F9167FA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5" y="7391960"/>
          <a:ext cx="362951" cy="365404"/>
        </a:xfrm>
        <a:prstGeom prst="rect">
          <a:avLst/>
        </a:prstGeom>
      </xdr:spPr>
    </xdr:pic>
    <xdr:clientData/>
  </xdr:twoCellAnchor>
  <xdr:twoCellAnchor editAs="oneCell">
    <xdr:from>
      <xdr:col>18</xdr:col>
      <xdr:colOff>270282</xdr:colOff>
      <xdr:row>14</xdr:row>
      <xdr:rowOff>252353</xdr:rowOff>
    </xdr:from>
    <xdr:to>
      <xdr:col>18</xdr:col>
      <xdr:colOff>625927</xdr:colOff>
      <xdr:row>14</xdr:row>
      <xdr:rowOff>610402</xdr:rowOff>
    </xdr:to>
    <xdr:pic>
      <xdr:nvPicPr>
        <xdr:cNvPr id="16" name="Picture 15">
          <a:extLst>
            <a:ext uri="{FF2B5EF4-FFF2-40B4-BE49-F238E27FC236}">
              <a16:creationId xmlns:a16="http://schemas.microsoft.com/office/drawing/2014/main" id="{3B8AB66C-2591-4071-862B-195B1CB61E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7" y="4138553"/>
          <a:ext cx="355645" cy="358049"/>
        </a:xfrm>
        <a:prstGeom prst="rect">
          <a:avLst/>
        </a:prstGeom>
      </xdr:spPr>
    </xdr:pic>
    <xdr:clientData/>
  </xdr:twoCellAnchor>
  <xdr:twoCellAnchor editAs="oneCell">
    <xdr:from>
      <xdr:col>18</xdr:col>
      <xdr:colOff>257395</xdr:colOff>
      <xdr:row>18</xdr:row>
      <xdr:rowOff>224898</xdr:rowOff>
    </xdr:from>
    <xdr:to>
      <xdr:col>18</xdr:col>
      <xdr:colOff>613040</xdr:colOff>
      <xdr:row>18</xdr:row>
      <xdr:rowOff>582947</xdr:rowOff>
    </xdr:to>
    <xdr:pic>
      <xdr:nvPicPr>
        <xdr:cNvPr id="17" name="Picture 16">
          <a:extLst>
            <a:ext uri="{FF2B5EF4-FFF2-40B4-BE49-F238E27FC236}">
              <a16:creationId xmlns:a16="http://schemas.microsoft.com/office/drawing/2014/main" id="{869708AF-0DB1-4971-958D-E79BECE0DC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16170" y="6349473"/>
          <a:ext cx="355645" cy="358049"/>
        </a:xfrm>
        <a:prstGeom prst="rect">
          <a:avLst/>
        </a:prstGeom>
      </xdr:spPr>
    </xdr:pic>
    <xdr:clientData/>
  </xdr:twoCellAnchor>
  <xdr:twoCellAnchor editAs="oneCell">
    <xdr:from>
      <xdr:col>18</xdr:col>
      <xdr:colOff>262438</xdr:colOff>
      <xdr:row>23</xdr:row>
      <xdr:rowOff>71378</xdr:rowOff>
    </xdr:from>
    <xdr:to>
      <xdr:col>18</xdr:col>
      <xdr:colOff>618083</xdr:colOff>
      <xdr:row>23</xdr:row>
      <xdr:rowOff>429427</xdr:rowOff>
    </xdr:to>
    <xdr:pic>
      <xdr:nvPicPr>
        <xdr:cNvPr id="18" name="Picture 17">
          <a:extLst>
            <a:ext uri="{FF2B5EF4-FFF2-40B4-BE49-F238E27FC236}">
              <a16:creationId xmlns:a16="http://schemas.microsoft.com/office/drawing/2014/main" id="{B8FAF047-D2A1-4A76-AED6-DB9EAADF127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1213" y="8072378"/>
          <a:ext cx="355645" cy="358049"/>
        </a:xfrm>
        <a:prstGeom prst="rect">
          <a:avLst/>
        </a:prstGeom>
      </xdr:spPr>
    </xdr:pic>
    <xdr:clientData/>
  </xdr:twoCellAnchor>
  <xdr:twoCellAnchor editAs="oneCell">
    <xdr:from>
      <xdr:col>18</xdr:col>
      <xdr:colOff>262437</xdr:colOff>
      <xdr:row>25</xdr:row>
      <xdr:rowOff>87065</xdr:rowOff>
    </xdr:from>
    <xdr:to>
      <xdr:col>18</xdr:col>
      <xdr:colOff>618082</xdr:colOff>
      <xdr:row>25</xdr:row>
      <xdr:rowOff>445114</xdr:rowOff>
    </xdr:to>
    <xdr:pic>
      <xdr:nvPicPr>
        <xdr:cNvPr id="22" name="Picture 21">
          <a:extLst>
            <a:ext uri="{FF2B5EF4-FFF2-40B4-BE49-F238E27FC236}">
              <a16:creationId xmlns:a16="http://schemas.microsoft.com/office/drawing/2014/main" id="{3A924556-08EE-42C0-B7B3-BA1105652D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1212" y="8764340"/>
          <a:ext cx="355645" cy="358049"/>
        </a:xfrm>
        <a:prstGeom prst="rect">
          <a:avLst/>
        </a:prstGeom>
      </xdr:spPr>
    </xdr:pic>
    <xdr:clientData/>
  </xdr:twoCellAnchor>
  <xdr:twoCellAnchor editAs="oneCell">
    <xdr:from>
      <xdr:col>18</xdr:col>
      <xdr:colOff>271963</xdr:colOff>
      <xdr:row>27</xdr:row>
      <xdr:rowOff>71377</xdr:rowOff>
    </xdr:from>
    <xdr:to>
      <xdr:col>18</xdr:col>
      <xdr:colOff>627608</xdr:colOff>
      <xdr:row>27</xdr:row>
      <xdr:rowOff>429426</xdr:rowOff>
    </xdr:to>
    <xdr:pic>
      <xdr:nvPicPr>
        <xdr:cNvPr id="23" name="Picture 22">
          <a:extLst>
            <a:ext uri="{FF2B5EF4-FFF2-40B4-BE49-F238E27FC236}">
              <a16:creationId xmlns:a16="http://schemas.microsoft.com/office/drawing/2014/main" id="{9277EB4D-1295-4C7E-A13F-D5F6A67AA0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30738" y="9424927"/>
          <a:ext cx="355645" cy="358049"/>
        </a:xfrm>
        <a:prstGeom prst="rect">
          <a:avLst/>
        </a:prstGeom>
      </xdr:spPr>
    </xdr:pic>
    <xdr:clientData/>
  </xdr:twoCellAnchor>
  <xdr:twoCellAnchor editAs="oneCell">
    <xdr:from>
      <xdr:col>18</xdr:col>
      <xdr:colOff>266920</xdr:colOff>
      <xdr:row>29</xdr:row>
      <xdr:rowOff>57370</xdr:rowOff>
    </xdr:from>
    <xdr:to>
      <xdr:col>18</xdr:col>
      <xdr:colOff>622565</xdr:colOff>
      <xdr:row>29</xdr:row>
      <xdr:rowOff>415419</xdr:rowOff>
    </xdr:to>
    <xdr:pic>
      <xdr:nvPicPr>
        <xdr:cNvPr id="24" name="Picture 23">
          <a:extLst>
            <a:ext uri="{FF2B5EF4-FFF2-40B4-BE49-F238E27FC236}">
              <a16:creationId xmlns:a16="http://schemas.microsoft.com/office/drawing/2014/main" id="{44A458F5-1E95-4B76-B33D-7082761478F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5695" y="10087195"/>
          <a:ext cx="355645" cy="358049"/>
        </a:xfrm>
        <a:prstGeom prst="rect">
          <a:avLst/>
        </a:prstGeom>
      </xdr:spPr>
    </xdr:pic>
    <xdr:clientData/>
  </xdr:twoCellAnchor>
  <xdr:twoCellAnchor editAs="oneCell">
    <xdr:from>
      <xdr:col>18</xdr:col>
      <xdr:colOff>281488</xdr:colOff>
      <xdr:row>37</xdr:row>
      <xdr:rowOff>218734</xdr:rowOff>
    </xdr:from>
    <xdr:to>
      <xdr:col>18</xdr:col>
      <xdr:colOff>637133</xdr:colOff>
      <xdr:row>37</xdr:row>
      <xdr:rowOff>576783</xdr:rowOff>
    </xdr:to>
    <xdr:pic>
      <xdr:nvPicPr>
        <xdr:cNvPr id="25" name="Picture 24">
          <a:extLst>
            <a:ext uri="{FF2B5EF4-FFF2-40B4-BE49-F238E27FC236}">
              <a16:creationId xmlns:a16="http://schemas.microsoft.com/office/drawing/2014/main" id="{AB7EBB00-132F-44DD-AABE-28D26C7B06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40263" y="14163334"/>
          <a:ext cx="355645" cy="358049"/>
        </a:xfrm>
        <a:prstGeom prst="rect">
          <a:avLst/>
        </a:prstGeom>
      </xdr:spPr>
    </xdr:pic>
    <xdr:clientData/>
  </xdr:twoCellAnchor>
  <xdr:twoCellAnchor editAs="oneCell">
    <xdr:from>
      <xdr:col>18</xdr:col>
      <xdr:colOff>270282</xdr:colOff>
      <xdr:row>41</xdr:row>
      <xdr:rowOff>436689</xdr:rowOff>
    </xdr:from>
    <xdr:to>
      <xdr:col>18</xdr:col>
      <xdr:colOff>625927</xdr:colOff>
      <xdr:row>41</xdr:row>
      <xdr:rowOff>794738</xdr:rowOff>
    </xdr:to>
    <xdr:pic>
      <xdr:nvPicPr>
        <xdr:cNvPr id="26" name="Picture 25">
          <a:extLst>
            <a:ext uri="{FF2B5EF4-FFF2-40B4-BE49-F238E27FC236}">
              <a16:creationId xmlns:a16="http://schemas.microsoft.com/office/drawing/2014/main" id="{20FDDD51-C568-40B9-A4ED-2AEE4ADB35B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7" y="16019589"/>
          <a:ext cx="355645" cy="358049"/>
        </a:xfrm>
        <a:prstGeom prst="rect">
          <a:avLst/>
        </a:prstGeom>
      </xdr:spPr>
    </xdr:pic>
    <xdr:clientData/>
  </xdr:twoCellAnchor>
  <xdr:twoCellAnchor editAs="oneCell">
    <xdr:from>
      <xdr:col>18</xdr:col>
      <xdr:colOff>260764</xdr:colOff>
      <xdr:row>31</xdr:row>
      <xdr:rowOff>226359</xdr:rowOff>
    </xdr:from>
    <xdr:to>
      <xdr:col>18</xdr:col>
      <xdr:colOff>623715</xdr:colOff>
      <xdr:row>31</xdr:row>
      <xdr:rowOff>591763</xdr:rowOff>
    </xdr:to>
    <xdr:pic>
      <xdr:nvPicPr>
        <xdr:cNvPr id="27" name="Picture 26">
          <a:extLst>
            <a:ext uri="{FF2B5EF4-FFF2-40B4-BE49-F238E27FC236}">
              <a16:creationId xmlns:a16="http://schemas.microsoft.com/office/drawing/2014/main" id="{95ABEEF7-78E7-4ECB-9E29-CA86D35D8E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19539" y="10922934"/>
          <a:ext cx="362951" cy="365404"/>
        </a:xfrm>
        <a:prstGeom prst="rect">
          <a:avLst/>
        </a:prstGeom>
      </xdr:spPr>
    </xdr:pic>
    <xdr:clientData/>
  </xdr:twoCellAnchor>
  <xdr:twoCellAnchor editAs="oneCell">
    <xdr:from>
      <xdr:col>18</xdr:col>
      <xdr:colOff>271969</xdr:colOff>
      <xdr:row>33</xdr:row>
      <xdr:rowOff>257735</xdr:rowOff>
    </xdr:from>
    <xdr:to>
      <xdr:col>18</xdr:col>
      <xdr:colOff>634920</xdr:colOff>
      <xdr:row>33</xdr:row>
      <xdr:rowOff>623139</xdr:rowOff>
    </xdr:to>
    <xdr:pic>
      <xdr:nvPicPr>
        <xdr:cNvPr id="29" name="Picture 28">
          <a:extLst>
            <a:ext uri="{FF2B5EF4-FFF2-40B4-BE49-F238E27FC236}">
              <a16:creationId xmlns:a16="http://schemas.microsoft.com/office/drawing/2014/main" id="{EC7693D1-C23E-435D-A8EE-D62947D2F4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4" y="11992535"/>
          <a:ext cx="362951" cy="365404"/>
        </a:xfrm>
        <a:prstGeom prst="rect">
          <a:avLst/>
        </a:prstGeom>
      </xdr:spPr>
    </xdr:pic>
    <xdr:clientData/>
  </xdr:twoCellAnchor>
  <xdr:twoCellAnchor editAs="oneCell">
    <xdr:from>
      <xdr:col>18</xdr:col>
      <xdr:colOff>271970</xdr:colOff>
      <xdr:row>35</xdr:row>
      <xdr:rowOff>286310</xdr:rowOff>
    </xdr:from>
    <xdr:to>
      <xdr:col>18</xdr:col>
      <xdr:colOff>634921</xdr:colOff>
      <xdr:row>35</xdr:row>
      <xdr:rowOff>651714</xdr:rowOff>
    </xdr:to>
    <xdr:pic>
      <xdr:nvPicPr>
        <xdr:cNvPr id="35" name="Picture 34">
          <a:extLst>
            <a:ext uri="{FF2B5EF4-FFF2-40B4-BE49-F238E27FC236}">
              <a16:creationId xmlns:a16="http://schemas.microsoft.com/office/drawing/2014/main" id="{68EE6EF0-8B16-46BE-920A-1E75A36126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5" y="13087910"/>
          <a:ext cx="362951" cy="365404"/>
        </a:xfrm>
        <a:prstGeom prst="rect">
          <a:avLst/>
        </a:prstGeom>
      </xdr:spPr>
    </xdr:pic>
    <xdr:clientData/>
  </xdr:twoCellAnchor>
  <xdr:twoCellAnchor editAs="oneCell">
    <xdr:from>
      <xdr:col>18</xdr:col>
      <xdr:colOff>255714</xdr:colOff>
      <xdr:row>39</xdr:row>
      <xdr:rowOff>53227</xdr:rowOff>
    </xdr:from>
    <xdr:to>
      <xdr:col>18</xdr:col>
      <xdr:colOff>616438</xdr:colOff>
      <xdr:row>39</xdr:row>
      <xdr:rowOff>416389</xdr:rowOff>
    </xdr:to>
    <xdr:pic>
      <xdr:nvPicPr>
        <xdr:cNvPr id="37" name="Picture 36">
          <a:extLst>
            <a:ext uri="{FF2B5EF4-FFF2-40B4-BE49-F238E27FC236}">
              <a16:creationId xmlns:a16="http://schemas.microsoft.com/office/drawing/2014/main" id="{CF23293E-39DB-4ACE-AF2A-1181B323016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3314489" y="14988427"/>
          <a:ext cx="360724" cy="363162"/>
        </a:xfrm>
        <a:prstGeom prst="rect">
          <a:avLst/>
        </a:prstGeom>
      </xdr:spPr>
    </xdr:pic>
    <xdr:clientData/>
  </xdr:twoCellAnchor>
  <xdr:twoCellAnchor editAs="oneCell">
    <xdr:from>
      <xdr:col>18</xdr:col>
      <xdr:colOff>260764</xdr:colOff>
      <xdr:row>51</xdr:row>
      <xdr:rowOff>78441</xdr:rowOff>
    </xdr:from>
    <xdr:to>
      <xdr:col>18</xdr:col>
      <xdr:colOff>623715</xdr:colOff>
      <xdr:row>51</xdr:row>
      <xdr:rowOff>443845</xdr:rowOff>
    </xdr:to>
    <xdr:pic>
      <xdr:nvPicPr>
        <xdr:cNvPr id="47" name="Picture 46">
          <a:extLst>
            <a:ext uri="{FF2B5EF4-FFF2-40B4-BE49-F238E27FC236}">
              <a16:creationId xmlns:a16="http://schemas.microsoft.com/office/drawing/2014/main" id="{68523553-FC0D-48AE-80D6-997D86C63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19539" y="19414191"/>
          <a:ext cx="362951" cy="365404"/>
        </a:xfrm>
        <a:prstGeom prst="rect">
          <a:avLst/>
        </a:prstGeom>
      </xdr:spPr>
    </xdr:pic>
    <xdr:clientData/>
  </xdr:twoCellAnchor>
  <xdr:twoCellAnchor editAs="oneCell">
    <xdr:from>
      <xdr:col>18</xdr:col>
      <xdr:colOff>271970</xdr:colOff>
      <xdr:row>59</xdr:row>
      <xdr:rowOff>67236</xdr:rowOff>
    </xdr:from>
    <xdr:to>
      <xdr:col>18</xdr:col>
      <xdr:colOff>634921</xdr:colOff>
      <xdr:row>59</xdr:row>
      <xdr:rowOff>432640</xdr:rowOff>
    </xdr:to>
    <xdr:pic>
      <xdr:nvPicPr>
        <xdr:cNvPr id="53" name="Picture 52">
          <a:extLst>
            <a:ext uri="{FF2B5EF4-FFF2-40B4-BE49-F238E27FC236}">
              <a16:creationId xmlns:a16="http://schemas.microsoft.com/office/drawing/2014/main" id="{5DFA8AA5-A72A-4DAF-9C00-01E10003A2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5" y="22108086"/>
          <a:ext cx="362951" cy="365404"/>
        </a:xfrm>
        <a:prstGeom prst="rect">
          <a:avLst/>
        </a:prstGeom>
      </xdr:spPr>
    </xdr:pic>
    <xdr:clientData/>
  </xdr:twoCellAnchor>
  <xdr:twoCellAnchor editAs="oneCell">
    <xdr:from>
      <xdr:col>18</xdr:col>
      <xdr:colOff>268601</xdr:colOff>
      <xdr:row>44</xdr:row>
      <xdr:rowOff>55689</xdr:rowOff>
    </xdr:from>
    <xdr:to>
      <xdr:col>18</xdr:col>
      <xdr:colOff>624246</xdr:colOff>
      <xdr:row>44</xdr:row>
      <xdr:rowOff>413738</xdr:rowOff>
    </xdr:to>
    <xdr:pic>
      <xdr:nvPicPr>
        <xdr:cNvPr id="61" name="Picture 60">
          <a:extLst>
            <a:ext uri="{FF2B5EF4-FFF2-40B4-BE49-F238E27FC236}">
              <a16:creationId xmlns:a16="http://schemas.microsoft.com/office/drawing/2014/main" id="{9CBFE95E-1B73-4860-B9B3-D4AFD9FCE8C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7376" y="17467389"/>
          <a:ext cx="355645" cy="358049"/>
        </a:xfrm>
        <a:prstGeom prst="rect">
          <a:avLst/>
        </a:prstGeom>
      </xdr:spPr>
    </xdr:pic>
    <xdr:clientData/>
  </xdr:twoCellAnchor>
  <xdr:twoCellAnchor editAs="oneCell">
    <xdr:from>
      <xdr:col>18</xdr:col>
      <xdr:colOff>254594</xdr:colOff>
      <xdr:row>46</xdr:row>
      <xdr:rowOff>52888</xdr:rowOff>
    </xdr:from>
    <xdr:to>
      <xdr:col>18</xdr:col>
      <xdr:colOff>610239</xdr:colOff>
      <xdr:row>46</xdr:row>
      <xdr:rowOff>410937</xdr:rowOff>
    </xdr:to>
    <xdr:pic>
      <xdr:nvPicPr>
        <xdr:cNvPr id="72" name="Picture 71">
          <a:extLst>
            <a:ext uri="{FF2B5EF4-FFF2-40B4-BE49-F238E27FC236}">
              <a16:creationId xmlns:a16="http://schemas.microsoft.com/office/drawing/2014/main" id="{22D96579-753C-48AA-9AC4-A0F8736D3A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13369" y="18140863"/>
          <a:ext cx="355645" cy="358049"/>
        </a:xfrm>
        <a:prstGeom prst="rect">
          <a:avLst/>
        </a:prstGeom>
      </xdr:spPr>
    </xdr:pic>
    <xdr:clientData/>
  </xdr:twoCellAnchor>
  <xdr:twoCellAnchor editAs="oneCell">
    <xdr:from>
      <xdr:col>18</xdr:col>
      <xdr:colOff>270282</xdr:colOff>
      <xdr:row>53</xdr:row>
      <xdr:rowOff>61852</xdr:rowOff>
    </xdr:from>
    <xdr:to>
      <xdr:col>18</xdr:col>
      <xdr:colOff>625927</xdr:colOff>
      <xdr:row>53</xdr:row>
      <xdr:rowOff>419901</xdr:rowOff>
    </xdr:to>
    <xdr:pic>
      <xdr:nvPicPr>
        <xdr:cNvPr id="75" name="Picture 74">
          <a:extLst>
            <a:ext uri="{FF2B5EF4-FFF2-40B4-BE49-F238E27FC236}">
              <a16:creationId xmlns:a16="http://schemas.microsoft.com/office/drawing/2014/main" id="{D6D96F03-E70B-4741-9CBB-07A9CDC016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7" y="20073877"/>
          <a:ext cx="355645" cy="358049"/>
        </a:xfrm>
        <a:prstGeom prst="rect">
          <a:avLst/>
        </a:prstGeom>
      </xdr:spPr>
    </xdr:pic>
    <xdr:clientData/>
  </xdr:twoCellAnchor>
  <xdr:twoCellAnchor editAs="oneCell">
    <xdr:from>
      <xdr:col>18</xdr:col>
      <xdr:colOff>270283</xdr:colOff>
      <xdr:row>55</xdr:row>
      <xdr:rowOff>61852</xdr:rowOff>
    </xdr:from>
    <xdr:to>
      <xdr:col>18</xdr:col>
      <xdr:colOff>625928</xdr:colOff>
      <xdr:row>55</xdr:row>
      <xdr:rowOff>419901</xdr:rowOff>
    </xdr:to>
    <xdr:pic>
      <xdr:nvPicPr>
        <xdr:cNvPr id="79" name="Picture 78">
          <a:extLst>
            <a:ext uri="{FF2B5EF4-FFF2-40B4-BE49-F238E27FC236}">
              <a16:creationId xmlns:a16="http://schemas.microsoft.com/office/drawing/2014/main" id="{F16BC48A-308C-4C26-9E8F-A170AD7EE3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8" y="20750152"/>
          <a:ext cx="355645" cy="358049"/>
        </a:xfrm>
        <a:prstGeom prst="rect">
          <a:avLst/>
        </a:prstGeom>
      </xdr:spPr>
    </xdr:pic>
    <xdr:clientData/>
  </xdr:twoCellAnchor>
  <xdr:twoCellAnchor editAs="oneCell">
    <xdr:from>
      <xdr:col>18</xdr:col>
      <xdr:colOff>270283</xdr:colOff>
      <xdr:row>57</xdr:row>
      <xdr:rowOff>61852</xdr:rowOff>
    </xdr:from>
    <xdr:to>
      <xdr:col>18</xdr:col>
      <xdr:colOff>625928</xdr:colOff>
      <xdr:row>57</xdr:row>
      <xdr:rowOff>419901</xdr:rowOff>
    </xdr:to>
    <xdr:pic>
      <xdr:nvPicPr>
        <xdr:cNvPr id="84" name="Picture 83">
          <a:extLst>
            <a:ext uri="{FF2B5EF4-FFF2-40B4-BE49-F238E27FC236}">
              <a16:creationId xmlns:a16="http://schemas.microsoft.com/office/drawing/2014/main" id="{7EA524B5-F819-40D3-933F-043CCC25F36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8" y="21426427"/>
          <a:ext cx="355645" cy="358049"/>
        </a:xfrm>
        <a:prstGeom prst="rect">
          <a:avLst/>
        </a:prstGeom>
      </xdr:spPr>
    </xdr:pic>
    <xdr:clientData/>
  </xdr:twoCellAnchor>
  <xdr:twoCellAnchor editAs="oneCell">
    <xdr:from>
      <xdr:col>18</xdr:col>
      <xdr:colOff>281488</xdr:colOff>
      <xdr:row>62</xdr:row>
      <xdr:rowOff>84264</xdr:rowOff>
    </xdr:from>
    <xdr:to>
      <xdr:col>18</xdr:col>
      <xdr:colOff>637133</xdr:colOff>
      <xdr:row>62</xdr:row>
      <xdr:rowOff>442313</xdr:rowOff>
    </xdr:to>
    <xdr:pic>
      <xdr:nvPicPr>
        <xdr:cNvPr id="85" name="Picture 84">
          <a:extLst>
            <a:ext uri="{FF2B5EF4-FFF2-40B4-BE49-F238E27FC236}">
              <a16:creationId xmlns:a16="http://schemas.microsoft.com/office/drawing/2014/main" id="{F44819B3-CC7F-46FC-A5EB-BB5700B40D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40263" y="22991889"/>
          <a:ext cx="355645" cy="358049"/>
        </a:xfrm>
        <a:prstGeom prst="rect">
          <a:avLst/>
        </a:prstGeom>
      </xdr:spPr>
    </xdr:pic>
    <xdr:clientData/>
  </xdr:twoCellAnchor>
  <xdr:twoCellAnchor editAs="oneCell">
    <xdr:from>
      <xdr:col>18</xdr:col>
      <xdr:colOff>281488</xdr:colOff>
      <xdr:row>64</xdr:row>
      <xdr:rowOff>106676</xdr:rowOff>
    </xdr:from>
    <xdr:to>
      <xdr:col>18</xdr:col>
      <xdr:colOff>637133</xdr:colOff>
      <xdr:row>64</xdr:row>
      <xdr:rowOff>464725</xdr:rowOff>
    </xdr:to>
    <xdr:pic>
      <xdr:nvPicPr>
        <xdr:cNvPr id="86" name="Picture 85">
          <a:extLst>
            <a:ext uri="{FF2B5EF4-FFF2-40B4-BE49-F238E27FC236}">
              <a16:creationId xmlns:a16="http://schemas.microsoft.com/office/drawing/2014/main" id="{C106FBAF-BB31-44DD-AE4F-A234599711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40263" y="23690576"/>
          <a:ext cx="355645" cy="358049"/>
        </a:xfrm>
        <a:prstGeom prst="rect">
          <a:avLst/>
        </a:prstGeom>
      </xdr:spPr>
    </xdr:pic>
    <xdr:clientData/>
  </xdr:twoCellAnchor>
  <xdr:twoCellAnchor editAs="oneCell">
    <xdr:from>
      <xdr:col>18</xdr:col>
      <xdr:colOff>277005</xdr:colOff>
      <xdr:row>70</xdr:row>
      <xdr:rowOff>57370</xdr:rowOff>
    </xdr:from>
    <xdr:to>
      <xdr:col>18</xdr:col>
      <xdr:colOff>632650</xdr:colOff>
      <xdr:row>70</xdr:row>
      <xdr:rowOff>415419</xdr:rowOff>
    </xdr:to>
    <xdr:pic>
      <xdr:nvPicPr>
        <xdr:cNvPr id="87" name="Picture 86">
          <a:extLst>
            <a:ext uri="{FF2B5EF4-FFF2-40B4-BE49-F238E27FC236}">
              <a16:creationId xmlns:a16="http://schemas.microsoft.com/office/drawing/2014/main" id="{59EB6B98-EFA2-4247-85B5-C25FB61DCC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35780" y="25670095"/>
          <a:ext cx="355645" cy="358049"/>
        </a:xfrm>
        <a:prstGeom prst="rect">
          <a:avLst/>
        </a:prstGeom>
      </xdr:spPr>
    </xdr:pic>
    <xdr:clientData/>
  </xdr:twoCellAnchor>
  <xdr:twoCellAnchor editAs="oneCell">
    <xdr:from>
      <xdr:col>18</xdr:col>
      <xdr:colOff>260763</xdr:colOff>
      <xdr:row>66</xdr:row>
      <xdr:rowOff>67235</xdr:rowOff>
    </xdr:from>
    <xdr:to>
      <xdr:col>18</xdr:col>
      <xdr:colOff>623714</xdr:colOff>
      <xdr:row>66</xdr:row>
      <xdr:rowOff>432639</xdr:rowOff>
    </xdr:to>
    <xdr:pic>
      <xdr:nvPicPr>
        <xdr:cNvPr id="88" name="Picture 87">
          <a:extLst>
            <a:ext uri="{FF2B5EF4-FFF2-40B4-BE49-F238E27FC236}">
              <a16:creationId xmlns:a16="http://schemas.microsoft.com/office/drawing/2014/main" id="{7E1F215C-53B1-4D61-8B82-DC9E0E1771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19538" y="24327410"/>
          <a:ext cx="362951" cy="365404"/>
        </a:xfrm>
        <a:prstGeom prst="rect">
          <a:avLst/>
        </a:prstGeom>
      </xdr:spPr>
    </xdr:pic>
    <xdr:clientData/>
  </xdr:twoCellAnchor>
  <xdr:twoCellAnchor editAs="oneCell">
    <xdr:from>
      <xdr:col>18</xdr:col>
      <xdr:colOff>267487</xdr:colOff>
      <xdr:row>68</xdr:row>
      <xdr:rowOff>62754</xdr:rowOff>
    </xdr:from>
    <xdr:to>
      <xdr:col>18</xdr:col>
      <xdr:colOff>630438</xdr:colOff>
      <xdr:row>68</xdr:row>
      <xdr:rowOff>428158</xdr:rowOff>
    </xdr:to>
    <xdr:pic>
      <xdr:nvPicPr>
        <xdr:cNvPr id="89" name="Picture 88">
          <a:extLst>
            <a:ext uri="{FF2B5EF4-FFF2-40B4-BE49-F238E27FC236}">
              <a16:creationId xmlns:a16="http://schemas.microsoft.com/office/drawing/2014/main" id="{D82E5EC5-2573-4F15-B551-0F85DB1653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26262" y="24999204"/>
          <a:ext cx="362951" cy="365404"/>
        </a:xfrm>
        <a:prstGeom prst="rect">
          <a:avLst/>
        </a:prstGeom>
      </xdr:spPr>
    </xdr:pic>
    <xdr:clientData/>
  </xdr:twoCellAnchor>
  <xdr:twoCellAnchor editAs="oneCell">
    <xdr:from>
      <xdr:col>18</xdr:col>
      <xdr:colOff>271969</xdr:colOff>
      <xdr:row>73</xdr:row>
      <xdr:rowOff>100853</xdr:rowOff>
    </xdr:from>
    <xdr:to>
      <xdr:col>18</xdr:col>
      <xdr:colOff>634920</xdr:colOff>
      <xdr:row>73</xdr:row>
      <xdr:rowOff>466257</xdr:rowOff>
    </xdr:to>
    <xdr:pic>
      <xdr:nvPicPr>
        <xdr:cNvPr id="90" name="Picture 89">
          <a:extLst>
            <a:ext uri="{FF2B5EF4-FFF2-40B4-BE49-F238E27FC236}">
              <a16:creationId xmlns:a16="http://schemas.microsoft.com/office/drawing/2014/main" id="{3C900838-A81E-4626-827B-2F35B3CE5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4" y="26580353"/>
          <a:ext cx="362951" cy="365404"/>
        </a:xfrm>
        <a:prstGeom prst="rect">
          <a:avLst/>
        </a:prstGeom>
      </xdr:spPr>
    </xdr:pic>
    <xdr:clientData/>
  </xdr:twoCellAnchor>
  <xdr:twoCellAnchor editAs="oneCell">
    <xdr:from>
      <xdr:col>18</xdr:col>
      <xdr:colOff>271969</xdr:colOff>
      <xdr:row>76</xdr:row>
      <xdr:rowOff>67235</xdr:rowOff>
    </xdr:from>
    <xdr:to>
      <xdr:col>18</xdr:col>
      <xdr:colOff>634920</xdr:colOff>
      <xdr:row>76</xdr:row>
      <xdr:rowOff>432639</xdr:rowOff>
    </xdr:to>
    <xdr:pic>
      <xdr:nvPicPr>
        <xdr:cNvPr id="91" name="Picture 90">
          <a:extLst>
            <a:ext uri="{FF2B5EF4-FFF2-40B4-BE49-F238E27FC236}">
              <a16:creationId xmlns:a16="http://schemas.microsoft.com/office/drawing/2014/main" id="{2E1C5337-96A0-40ED-9223-061115992B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4" y="27689735"/>
          <a:ext cx="362951" cy="365404"/>
        </a:xfrm>
        <a:prstGeom prst="rect">
          <a:avLst/>
        </a:prstGeom>
      </xdr:spPr>
    </xdr:pic>
    <xdr:clientData/>
  </xdr:twoCellAnchor>
  <xdr:twoCellAnchor editAs="oneCell">
    <xdr:from>
      <xdr:col>18</xdr:col>
      <xdr:colOff>270282</xdr:colOff>
      <xdr:row>78</xdr:row>
      <xdr:rowOff>73058</xdr:rowOff>
    </xdr:from>
    <xdr:to>
      <xdr:col>18</xdr:col>
      <xdr:colOff>625927</xdr:colOff>
      <xdr:row>78</xdr:row>
      <xdr:rowOff>431107</xdr:rowOff>
    </xdr:to>
    <xdr:pic>
      <xdr:nvPicPr>
        <xdr:cNvPr id="92" name="Picture 91">
          <a:extLst>
            <a:ext uri="{FF2B5EF4-FFF2-40B4-BE49-F238E27FC236}">
              <a16:creationId xmlns:a16="http://schemas.microsoft.com/office/drawing/2014/main" id="{71F4191E-87B1-42BB-BC69-752EF5B8352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7" y="28371833"/>
          <a:ext cx="355645" cy="358049"/>
        </a:xfrm>
        <a:prstGeom prst="rect">
          <a:avLst/>
        </a:prstGeom>
      </xdr:spPr>
    </xdr:pic>
    <xdr:clientData/>
  </xdr:twoCellAnchor>
  <xdr:twoCellAnchor editAs="oneCell">
    <xdr:from>
      <xdr:col>18</xdr:col>
      <xdr:colOff>270282</xdr:colOff>
      <xdr:row>80</xdr:row>
      <xdr:rowOff>73059</xdr:rowOff>
    </xdr:from>
    <xdr:to>
      <xdr:col>18</xdr:col>
      <xdr:colOff>625927</xdr:colOff>
      <xdr:row>80</xdr:row>
      <xdr:rowOff>431108</xdr:rowOff>
    </xdr:to>
    <xdr:pic>
      <xdr:nvPicPr>
        <xdr:cNvPr id="93" name="Picture 92">
          <a:extLst>
            <a:ext uri="{FF2B5EF4-FFF2-40B4-BE49-F238E27FC236}">
              <a16:creationId xmlns:a16="http://schemas.microsoft.com/office/drawing/2014/main" id="{056FD308-7878-4FDC-82AB-9F85A42E4C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7" y="29048109"/>
          <a:ext cx="355645" cy="358049"/>
        </a:xfrm>
        <a:prstGeom prst="rect">
          <a:avLst/>
        </a:prstGeom>
      </xdr:spPr>
    </xdr:pic>
    <xdr:clientData/>
  </xdr:twoCellAnchor>
  <xdr:twoCellAnchor editAs="oneCell">
    <xdr:from>
      <xdr:col>18</xdr:col>
      <xdr:colOff>270282</xdr:colOff>
      <xdr:row>82</xdr:row>
      <xdr:rowOff>84264</xdr:rowOff>
    </xdr:from>
    <xdr:to>
      <xdr:col>18</xdr:col>
      <xdr:colOff>625927</xdr:colOff>
      <xdr:row>82</xdr:row>
      <xdr:rowOff>442313</xdr:rowOff>
    </xdr:to>
    <xdr:pic>
      <xdr:nvPicPr>
        <xdr:cNvPr id="94" name="Picture 93">
          <a:extLst>
            <a:ext uri="{FF2B5EF4-FFF2-40B4-BE49-F238E27FC236}">
              <a16:creationId xmlns:a16="http://schemas.microsoft.com/office/drawing/2014/main" id="{2D1709A2-8495-4CF5-9449-8C0EBFFF14F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7" y="29735589"/>
          <a:ext cx="355645" cy="358049"/>
        </a:xfrm>
        <a:prstGeom prst="rect">
          <a:avLst/>
        </a:prstGeom>
      </xdr:spPr>
    </xdr:pic>
    <xdr:clientData/>
  </xdr:twoCellAnchor>
  <xdr:twoCellAnchor editAs="oneCell">
    <xdr:from>
      <xdr:col>18</xdr:col>
      <xdr:colOff>270282</xdr:colOff>
      <xdr:row>88</xdr:row>
      <xdr:rowOff>73058</xdr:rowOff>
    </xdr:from>
    <xdr:to>
      <xdr:col>18</xdr:col>
      <xdr:colOff>625927</xdr:colOff>
      <xdr:row>88</xdr:row>
      <xdr:rowOff>431107</xdr:rowOff>
    </xdr:to>
    <xdr:pic>
      <xdr:nvPicPr>
        <xdr:cNvPr id="95" name="Picture 94">
          <a:extLst>
            <a:ext uri="{FF2B5EF4-FFF2-40B4-BE49-F238E27FC236}">
              <a16:creationId xmlns:a16="http://schemas.microsoft.com/office/drawing/2014/main" id="{687CEC86-8591-451C-8A7C-10BB9CCA39C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7" y="32467583"/>
          <a:ext cx="355645" cy="358049"/>
        </a:xfrm>
        <a:prstGeom prst="rect">
          <a:avLst/>
        </a:prstGeom>
      </xdr:spPr>
    </xdr:pic>
    <xdr:clientData/>
  </xdr:twoCellAnchor>
  <xdr:twoCellAnchor editAs="oneCell">
    <xdr:from>
      <xdr:col>18</xdr:col>
      <xdr:colOff>260764</xdr:colOff>
      <xdr:row>84</xdr:row>
      <xdr:rowOff>145677</xdr:rowOff>
    </xdr:from>
    <xdr:to>
      <xdr:col>18</xdr:col>
      <xdr:colOff>623715</xdr:colOff>
      <xdr:row>84</xdr:row>
      <xdr:rowOff>511081</xdr:rowOff>
    </xdr:to>
    <xdr:pic>
      <xdr:nvPicPr>
        <xdr:cNvPr id="96" name="Picture 95">
          <a:extLst>
            <a:ext uri="{FF2B5EF4-FFF2-40B4-BE49-F238E27FC236}">
              <a16:creationId xmlns:a16="http://schemas.microsoft.com/office/drawing/2014/main" id="{424A2DE3-0DDB-44E7-9958-1ACDC0C162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19539" y="30473277"/>
          <a:ext cx="362951" cy="365404"/>
        </a:xfrm>
        <a:prstGeom prst="rect">
          <a:avLst/>
        </a:prstGeom>
      </xdr:spPr>
    </xdr:pic>
    <xdr:clientData/>
  </xdr:twoCellAnchor>
  <xdr:twoCellAnchor editAs="oneCell">
    <xdr:from>
      <xdr:col>18</xdr:col>
      <xdr:colOff>271969</xdr:colOff>
      <xdr:row>86</xdr:row>
      <xdr:rowOff>145677</xdr:rowOff>
    </xdr:from>
    <xdr:to>
      <xdr:col>18</xdr:col>
      <xdr:colOff>634920</xdr:colOff>
      <xdr:row>86</xdr:row>
      <xdr:rowOff>511081</xdr:rowOff>
    </xdr:to>
    <xdr:pic>
      <xdr:nvPicPr>
        <xdr:cNvPr id="97" name="Picture 96">
          <a:extLst>
            <a:ext uri="{FF2B5EF4-FFF2-40B4-BE49-F238E27FC236}">
              <a16:creationId xmlns:a16="http://schemas.microsoft.com/office/drawing/2014/main" id="{DE4AEBBF-34EC-48FD-A30C-56013FFFE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4" y="31616277"/>
          <a:ext cx="362951" cy="365404"/>
        </a:xfrm>
        <a:prstGeom prst="rect">
          <a:avLst/>
        </a:prstGeom>
      </xdr:spPr>
    </xdr:pic>
    <xdr:clientData/>
  </xdr:twoCellAnchor>
  <xdr:twoCellAnchor editAs="oneCell">
    <xdr:from>
      <xdr:col>18</xdr:col>
      <xdr:colOff>270302</xdr:colOff>
      <xdr:row>94</xdr:row>
      <xdr:rowOff>124993</xdr:rowOff>
    </xdr:from>
    <xdr:to>
      <xdr:col>18</xdr:col>
      <xdr:colOff>631339</xdr:colOff>
      <xdr:row>94</xdr:row>
      <xdr:rowOff>488470</xdr:rowOff>
    </xdr:to>
    <xdr:pic>
      <xdr:nvPicPr>
        <xdr:cNvPr id="101" name="Picture 100">
          <a:extLst>
            <a:ext uri="{FF2B5EF4-FFF2-40B4-BE49-F238E27FC236}">
              <a16:creationId xmlns:a16="http://schemas.microsoft.com/office/drawing/2014/main" id="{DCAD8E39-D3FF-4436-BE4B-E5A80798944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3329077" y="35710393"/>
          <a:ext cx="361037" cy="363477"/>
        </a:xfrm>
        <a:prstGeom prst="rect">
          <a:avLst/>
        </a:prstGeom>
      </xdr:spPr>
    </xdr:pic>
    <xdr:clientData/>
  </xdr:twoCellAnchor>
  <xdr:twoCellAnchor editAs="oneCell">
    <xdr:from>
      <xdr:col>18</xdr:col>
      <xdr:colOff>270302</xdr:colOff>
      <xdr:row>100</xdr:row>
      <xdr:rowOff>124993</xdr:rowOff>
    </xdr:from>
    <xdr:to>
      <xdr:col>18</xdr:col>
      <xdr:colOff>631339</xdr:colOff>
      <xdr:row>100</xdr:row>
      <xdr:rowOff>488470</xdr:rowOff>
    </xdr:to>
    <xdr:pic>
      <xdr:nvPicPr>
        <xdr:cNvPr id="102" name="Picture 101">
          <a:extLst>
            <a:ext uri="{FF2B5EF4-FFF2-40B4-BE49-F238E27FC236}">
              <a16:creationId xmlns:a16="http://schemas.microsoft.com/office/drawing/2014/main" id="{9DDC5F92-C7A4-4F63-B44D-693F204CB71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3329077" y="37691593"/>
          <a:ext cx="361037" cy="363477"/>
        </a:xfrm>
        <a:prstGeom prst="rect">
          <a:avLst/>
        </a:prstGeom>
      </xdr:spPr>
    </xdr:pic>
    <xdr:clientData/>
  </xdr:twoCellAnchor>
  <xdr:oneCellAnchor>
    <xdr:from>
      <xdr:col>18</xdr:col>
      <xdr:colOff>268942</xdr:colOff>
      <xdr:row>102</xdr:row>
      <xdr:rowOff>190500</xdr:rowOff>
    </xdr:from>
    <xdr:ext cx="356616" cy="356616"/>
    <xdr:pic>
      <xdr:nvPicPr>
        <xdr:cNvPr id="103" name="Picture 102">
          <a:extLst>
            <a:ext uri="{FF2B5EF4-FFF2-40B4-BE49-F238E27FC236}">
              <a16:creationId xmlns:a16="http://schemas.microsoft.com/office/drawing/2014/main" id="{EDBCD5DB-96B9-49EE-993F-5F5E9E8E82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36354" y="41125588"/>
          <a:ext cx="356616" cy="356616"/>
        </a:xfrm>
        <a:prstGeom prst="rect">
          <a:avLst/>
        </a:prstGeom>
      </xdr:spPr>
    </xdr:pic>
    <xdr:clientData/>
  </xdr:oneCellAnchor>
  <xdr:twoCellAnchor editAs="oneCell">
    <xdr:from>
      <xdr:col>18</xdr:col>
      <xdr:colOff>260764</xdr:colOff>
      <xdr:row>106</xdr:row>
      <xdr:rowOff>123265</xdr:rowOff>
    </xdr:from>
    <xdr:to>
      <xdr:col>18</xdr:col>
      <xdr:colOff>623715</xdr:colOff>
      <xdr:row>106</xdr:row>
      <xdr:rowOff>488669</xdr:rowOff>
    </xdr:to>
    <xdr:pic>
      <xdr:nvPicPr>
        <xdr:cNvPr id="104" name="Picture 103">
          <a:extLst>
            <a:ext uri="{FF2B5EF4-FFF2-40B4-BE49-F238E27FC236}">
              <a16:creationId xmlns:a16="http://schemas.microsoft.com/office/drawing/2014/main" id="{8674BA72-E56E-4DAB-8AD6-F26EDC7377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19539" y="40337815"/>
          <a:ext cx="362951" cy="365404"/>
        </a:xfrm>
        <a:prstGeom prst="rect">
          <a:avLst/>
        </a:prstGeom>
      </xdr:spPr>
    </xdr:pic>
    <xdr:clientData/>
  </xdr:twoCellAnchor>
  <xdr:twoCellAnchor editAs="oneCell">
    <xdr:from>
      <xdr:col>18</xdr:col>
      <xdr:colOff>271969</xdr:colOff>
      <xdr:row>114</xdr:row>
      <xdr:rowOff>168088</xdr:rowOff>
    </xdr:from>
    <xdr:to>
      <xdr:col>18</xdr:col>
      <xdr:colOff>634920</xdr:colOff>
      <xdr:row>114</xdr:row>
      <xdr:rowOff>533492</xdr:rowOff>
    </xdr:to>
    <xdr:pic>
      <xdr:nvPicPr>
        <xdr:cNvPr id="106" name="Picture 105">
          <a:extLst>
            <a:ext uri="{FF2B5EF4-FFF2-40B4-BE49-F238E27FC236}">
              <a16:creationId xmlns:a16="http://schemas.microsoft.com/office/drawing/2014/main" id="{62567D3D-AEA1-4555-8E7B-AA44841266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30744" y="43640188"/>
          <a:ext cx="362951" cy="365404"/>
        </a:xfrm>
        <a:prstGeom prst="rect">
          <a:avLst/>
        </a:prstGeom>
      </xdr:spPr>
    </xdr:pic>
    <xdr:clientData/>
  </xdr:twoCellAnchor>
  <xdr:twoCellAnchor editAs="oneCell">
    <xdr:from>
      <xdr:col>18</xdr:col>
      <xdr:colOff>254600</xdr:colOff>
      <xdr:row>119</xdr:row>
      <xdr:rowOff>76760</xdr:rowOff>
    </xdr:from>
    <xdr:to>
      <xdr:col>18</xdr:col>
      <xdr:colOff>617551</xdr:colOff>
      <xdr:row>119</xdr:row>
      <xdr:rowOff>442164</xdr:rowOff>
    </xdr:to>
    <xdr:pic>
      <xdr:nvPicPr>
        <xdr:cNvPr id="110" name="Picture 109">
          <a:extLst>
            <a:ext uri="{FF2B5EF4-FFF2-40B4-BE49-F238E27FC236}">
              <a16:creationId xmlns:a16="http://schemas.microsoft.com/office/drawing/2014/main" id="{7C994D56-CC24-4A63-AC30-B9E3D389F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313375" y="45768185"/>
          <a:ext cx="362951" cy="365404"/>
        </a:xfrm>
        <a:prstGeom prst="rect">
          <a:avLst/>
        </a:prstGeom>
      </xdr:spPr>
    </xdr:pic>
    <xdr:clientData/>
  </xdr:twoCellAnchor>
  <xdr:twoCellAnchor editAs="oneCell">
    <xdr:from>
      <xdr:col>18</xdr:col>
      <xdr:colOff>270282</xdr:colOff>
      <xdr:row>121</xdr:row>
      <xdr:rowOff>28234</xdr:rowOff>
    </xdr:from>
    <xdr:to>
      <xdr:col>18</xdr:col>
      <xdr:colOff>625927</xdr:colOff>
      <xdr:row>121</xdr:row>
      <xdr:rowOff>386283</xdr:rowOff>
    </xdr:to>
    <xdr:pic>
      <xdr:nvPicPr>
        <xdr:cNvPr id="111" name="Picture 110">
          <a:extLst>
            <a:ext uri="{FF2B5EF4-FFF2-40B4-BE49-F238E27FC236}">
              <a16:creationId xmlns:a16="http://schemas.microsoft.com/office/drawing/2014/main" id="{786BD6E1-8392-432B-A655-2895D96B98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329057" y="46395934"/>
          <a:ext cx="355645" cy="358049"/>
        </a:xfrm>
        <a:prstGeom prst="rect">
          <a:avLst/>
        </a:prstGeom>
      </xdr:spPr>
    </xdr:pic>
    <xdr:clientData/>
  </xdr:twoCellAnchor>
  <xdr:twoCellAnchor editAs="oneCell">
    <xdr:from>
      <xdr:col>18</xdr:col>
      <xdr:colOff>280367</xdr:colOff>
      <xdr:row>116</xdr:row>
      <xdr:rowOff>226018</xdr:rowOff>
    </xdr:from>
    <xdr:to>
      <xdr:col>18</xdr:col>
      <xdr:colOff>636012</xdr:colOff>
      <xdr:row>116</xdr:row>
      <xdr:rowOff>584067</xdr:rowOff>
    </xdr:to>
    <xdr:pic>
      <xdr:nvPicPr>
        <xdr:cNvPr id="4" name="Picture 3">
          <a:extLst>
            <a:ext uri="{FF2B5EF4-FFF2-40B4-BE49-F238E27FC236}">
              <a16:creationId xmlns:a16="http://schemas.microsoft.com/office/drawing/2014/main" id="{15B04CCA-6B04-4A0B-BB64-0A069D5DEF6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736391" y="44171006"/>
          <a:ext cx="355645" cy="358049"/>
        </a:xfrm>
        <a:prstGeom prst="rect">
          <a:avLst/>
        </a:prstGeom>
      </xdr:spPr>
    </xdr:pic>
    <xdr:clientData/>
  </xdr:twoCellAnchor>
  <xdr:twoCellAnchor editAs="oneCell">
    <xdr:from>
      <xdr:col>18</xdr:col>
      <xdr:colOff>249571</xdr:colOff>
      <xdr:row>91</xdr:row>
      <xdr:rowOff>407382</xdr:rowOff>
    </xdr:from>
    <xdr:to>
      <xdr:col>18</xdr:col>
      <xdr:colOff>610608</xdr:colOff>
      <xdr:row>91</xdr:row>
      <xdr:rowOff>770859</xdr:rowOff>
    </xdr:to>
    <xdr:pic>
      <xdr:nvPicPr>
        <xdr:cNvPr id="2" name="Picture 1">
          <a:extLst>
            <a:ext uri="{FF2B5EF4-FFF2-40B4-BE49-F238E27FC236}">
              <a16:creationId xmlns:a16="http://schemas.microsoft.com/office/drawing/2014/main" id="{CDE10FB7-CB89-4C48-8C40-E7CB87B19B3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3705595" y="33738158"/>
          <a:ext cx="361037" cy="36347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18</xdr:col>
      <xdr:colOff>264996</xdr:colOff>
      <xdr:row>26</xdr:row>
      <xdr:rowOff>114924</xdr:rowOff>
    </xdr:from>
    <xdr:ext cx="355797" cy="374907"/>
    <xdr:pic>
      <xdr:nvPicPr>
        <xdr:cNvPr id="17" name="Picture 16">
          <a:extLst>
            <a:ext uri="{FF2B5EF4-FFF2-40B4-BE49-F238E27FC236}">
              <a16:creationId xmlns:a16="http://schemas.microsoft.com/office/drawing/2014/main" id="{E2299557-D95E-4DCD-AE37-A13A26D0A4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0465" y="9828440"/>
          <a:ext cx="355797" cy="374907"/>
        </a:xfrm>
        <a:prstGeom prst="rect">
          <a:avLst/>
        </a:prstGeom>
      </xdr:spPr>
    </xdr:pic>
    <xdr:clientData/>
  </xdr:oneCellAnchor>
  <xdr:oneCellAnchor>
    <xdr:from>
      <xdr:col>18</xdr:col>
      <xdr:colOff>274917</xdr:colOff>
      <xdr:row>18</xdr:row>
      <xdr:rowOff>437279</xdr:rowOff>
    </xdr:from>
    <xdr:ext cx="355797" cy="374907"/>
    <xdr:pic>
      <xdr:nvPicPr>
        <xdr:cNvPr id="32" name="Picture 31">
          <a:extLst>
            <a:ext uri="{FF2B5EF4-FFF2-40B4-BE49-F238E27FC236}">
              <a16:creationId xmlns:a16="http://schemas.microsoft.com/office/drawing/2014/main" id="{E03B3377-F486-4930-9790-B13B9D9C4D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20386" y="6072904"/>
          <a:ext cx="355797" cy="374907"/>
        </a:xfrm>
        <a:prstGeom prst="rect">
          <a:avLst/>
        </a:prstGeom>
      </xdr:spPr>
    </xdr:pic>
    <xdr:clientData/>
  </xdr:oneCellAnchor>
  <xdr:twoCellAnchor editAs="oneCell">
    <xdr:from>
      <xdr:col>18</xdr:col>
      <xdr:colOff>280548</xdr:colOff>
      <xdr:row>9</xdr:row>
      <xdr:rowOff>312468</xdr:rowOff>
    </xdr:from>
    <xdr:to>
      <xdr:col>18</xdr:col>
      <xdr:colOff>639978</xdr:colOff>
      <xdr:row>9</xdr:row>
      <xdr:rowOff>674327</xdr:rowOff>
    </xdr:to>
    <xdr:pic>
      <xdr:nvPicPr>
        <xdr:cNvPr id="4" name="Picture 3">
          <a:extLst>
            <a:ext uri="{FF2B5EF4-FFF2-40B4-BE49-F238E27FC236}">
              <a16:creationId xmlns:a16="http://schemas.microsoft.com/office/drawing/2014/main" id="{83D814E9-865A-4DE7-A688-20BC197050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826017" y="2326609"/>
          <a:ext cx="359430" cy="361859"/>
        </a:xfrm>
        <a:prstGeom prst="rect">
          <a:avLst/>
        </a:prstGeom>
      </xdr:spPr>
    </xdr:pic>
    <xdr:clientData/>
  </xdr:twoCellAnchor>
  <xdr:twoCellAnchor editAs="oneCell">
    <xdr:from>
      <xdr:col>18</xdr:col>
      <xdr:colOff>264609</xdr:colOff>
      <xdr:row>12</xdr:row>
      <xdr:rowOff>126766</xdr:rowOff>
    </xdr:from>
    <xdr:to>
      <xdr:col>18</xdr:col>
      <xdr:colOff>625668</xdr:colOff>
      <xdr:row>12</xdr:row>
      <xdr:rowOff>490265</xdr:rowOff>
    </xdr:to>
    <xdr:pic>
      <xdr:nvPicPr>
        <xdr:cNvPr id="8" name="Picture 7">
          <a:extLst>
            <a:ext uri="{FF2B5EF4-FFF2-40B4-BE49-F238E27FC236}">
              <a16:creationId xmlns:a16="http://schemas.microsoft.com/office/drawing/2014/main" id="{0598738F-A004-468A-85D2-7F185E6FBC1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810078" y="3400985"/>
          <a:ext cx="361059" cy="363499"/>
        </a:xfrm>
        <a:prstGeom prst="rect">
          <a:avLst/>
        </a:prstGeom>
      </xdr:spPr>
    </xdr:pic>
    <xdr:clientData/>
  </xdr:twoCellAnchor>
  <xdr:twoCellAnchor editAs="oneCell">
    <xdr:from>
      <xdr:col>18</xdr:col>
      <xdr:colOff>263389</xdr:colOff>
      <xdr:row>16</xdr:row>
      <xdr:rowOff>295533</xdr:rowOff>
    </xdr:from>
    <xdr:to>
      <xdr:col>18</xdr:col>
      <xdr:colOff>626888</xdr:colOff>
      <xdr:row>16</xdr:row>
      <xdr:rowOff>661488</xdr:rowOff>
    </xdr:to>
    <xdr:pic>
      <xdr:nvPicPr>
        <xdr:cNvPr id="9" name="Picture 8">
          <a:extLst>
            <a:ext uri="{FF2B5EF4-FFF2-40B4-BE49-F238E27FC236}">
              <a16:creationId xmlns:a16="http://schemas.microsoft.com/office/drawing/2014/main" id="{FA42A35A-5ADA-43B7-8E35-8AAAFD9A1F2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808858" y="4780221"/>
          <a:ext cx="363499" cy="365955"/>
        </a:xfrm>
        <a:prstGeom prst="rect">
          <a:avLst/>
        </a:prstGeom>
      </xdr:spPr>
    </xdr:pic>
    <xdr:clientData/>
  </xdr:twoCellAnchor>
  <xdr:twoCellAnchor editAs="oneCell">
    <xdr:from>
      <xdr:col>18</xdr:col>
      <xdr:colOff>277727</xdr:colOff>
      <xdr:row>20</xdr:row>
      <xdr:rowOff>428975</xdr:rowOff>
    </xdr:from>
    <xdr:to>
      <xdr:col>18</xdr:col>
      <xdr:colOff>640678</xdr:colOff>
      <xdr:row>20</xdr:row>
      <xdr:rowOff>794379</xdr:rowOff>
    </xdr:to>
    <xdr:pic>
      <xdr:nvPicPr>
        <xdr:cNvPr id="10" name="Picture 9">
          <a:extLst>
            <a:ext uri="{FF2B5EF4-FFF2-40B4-BE49-F238E27FC236}">
              <a16:creationId xmlns:a16="http://schemas.microsoft.com/office/drawing/2014/main" id="{A90F80B7-4314-4B72-9AD7-4949BF2DE9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4823196" y="7284991"/>
          <a:ext cx="362951" cy="365404"/>
        </a:xfrm>
        <a:prstGeom prst="rect">
          <a:avLst/>
        </a:prstGeom>
      </xdr:spPr>
    </xdr:pic>
    <xdr:clientData/>
  </xdr:twoCellAnchor>
  <xdr:twoCellAnchor editAs="oneCell">
    <xdr:from>
      <xdr:col>18</xdr:col>
      <xdr:colOff>282440</xdr:colOff>
      <xdr:row>28</xdr:row>
      <xdr:rowOff>223521</xdr:rowOff>
    </xdr:from>
    <xdr:to>
      <xdr:col>18</xdr:col>
      <xdr:colOff>638085</xdr:colOff>
      <xdr:row>28</xdr:row>
      <xdr:rowOff>581570</xdr:rowOff>
    </xdr:to>
    <xdr:pic>
      <xdr:nvPicPr>
        <xdr:cNvPr id="12" name="Picture 11">
          <a:extLst>
            <a:ext uri="{FF2B5EF4-FFF2-40B4-BE49-F238E27FC236}">
              <a16:creationId xmlns:a16="http://schemas.microsoft.com/office/drawing/2014/main" id="{5107A674-21DB-4CAF-8186-94762218ABA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827909" y="10790318"/>
          <a:ext cx="355645" cy="358049"/>
        </a:xfrm>
        <a:prstGeom prst="rect">
          <a:avLst/>
        </a:prstGeom>
      </xdr:spPr>
    </xdr:pic>
    <xdr:clientData/>
  </xdr:twoCellAnchor>
  <xdr:twoCellAnchor editAs="oneCell">
    <xdr:from>
      <xdr:col>18</xdr:col>
      <xdr:colOff>271241</xdr:colOff>
      <xdr:row>31</xdr:row>
      <xdr:rowOff>207529</xdr:rowOff>
    </xdr:from>
    <xdr:to>
      <xdr:col>18</xdr:col>
      <xdr:colOff>628778</xdr:colOff>
      <xdr:row>31</xdr:row>
      <xdr:rowOff>567483</xdr:rowOff>
    </xdr:to>
    <xdr:pic>
      <xdr:nvPicPr>
        <xdr:cNvPr id="13" name="Picture 12">
          <a:extLst>
            <a:ext uri="{FF2B5EF4-FFF2-40B4-BE49-F238E27FC236}">
              <a16:creationId xmlns:a16="http://schemas.microsoft.com/office/drawing/2014/main" id="{CD50638D-7E5D-4175-9F3E-28A00564C3E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816710" y="11984795"/>
          <a:ext cx="357537" cy="359954"/>
        </a:xfrm>
        <a:prstGeom prst="rect">
          <a:avLst/>
        </a:prstGeom>
      </xdr:spPr>
    </xdr:pic>
    <xdr:clientData/>
  </xdr:twoCellAnchor>
  <xdr:twoCellAnchor editAs="oneCell">
    <xdr:from>
      <xdr:col>18</xdr:col>
      <xdr:colOff>283386</xdr:colOff>
      <xdr:row>23</xdr:row>
      <xdr:rowOff>185117</xdr:rowOff>
    </xdr:from>
    <xdr:to>
      <xdr:col>18</xdr:col>
      <xdr:colOff>637139</xdr:colOff>
      <xdr:row>23</xdr:row>
      <xdr:rowOff>541261</xdr:rowOff>
    </xdr:to>
    <xdr:pic>
      <xdr:nvPicPr>
        <xdr:cNvPr id="11" name="Picture 10">
          <a:extLst>
            <a:ext uri="{FF2B5EF4-FFF2-40B4-BE49-F238E27FC236}">
              <a16:creationId xmlns:a16="http://schemas.microsoft.com/office/drawing/2014/main" id="{F898B00D-4C23-4238-826E-4CE50C6ACC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4828855" y="8708008"/>
          <a:ext cx="353753" cy="35614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8</xdr:col>
      <xdr:colOff>495300</xdr:colOff>
      <xdr:row>25</xdr:row>
      <xdr:rowOff>180975</xdr:rowOff>
    </xdr:from>
    <xdr:to>
      <xdr:col>38</xdr:col>
      <xdr:colOff>428625</xdr:colOff>
      <xdr:row>140</xdr:row>
      <xdr:rowOff>66675</xdr:rowOff>
    </xdr:to>
    <xdr:graphicFrame macro="">
      <xdr:nvGraphicFramePr>
        <xdr:cNvPr id="8" name="Chart 7">
          <a:extLst>
            <a:ext uri="{FF2B5EF4-FFF2-40B4-BE49-F238E27FC236}">
              <a16:creationId xmlns:a16="http://schemas.microsoft.com/office/drawing/2014/main" id="{B9AC54D2-D162-42F9-8D27-E82B66356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256063</xdr:colOff>
      <xdr:row>4</xdr:row>
      <xdr:rowOff>42905</xdr:rowOff>
    </xdr:from>
    <xdr:to>
      <xdr:col>18</xdr:col>
      <xdr:colOff>619367</xdr:colOff>
      <xdr:row>4</xdr:row>
      <xdr:rowOff>408665</xdr:rowOff>
    </xdr:to>
    <xdr:pic>
      <xdr:nvPicPr>
        <xdr:cNvPr id="3" name="Picture 2">
          <a:extLst>
            <a:ext uri="{FF2B5EF4-FFF2-40B4-BE49-F238E27FC236}">
              <a16:creationId xmlns:a16="http://schemas.microsoft.com/office/drawing/2014/main" id="{49203182-A50E-E2E8-3785-CD64D551F6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841737" y="1293579"/>
          <a:ext cx="363304" cy="365760"/>
        </a:xfrm>
        <a:prstGeom prst="rect">
          <a:avLst/>
        </a:prstGeom>
      </xdr:spPr>
    </xdr:pic>
    <xdr:clientData/>
  </xdr:twoCellAnchor>
  <xdr:twoCellAnchor editAs="oneCell">
    <xdr:from>
      <xdr:col>18</xdr:col>
      <xdr:colOff>270655</xdr:colOff>
      <xdr:row>6</xdr:row>
      <xdr:rowOff>49390</xdr:rowOff>
    </xdr:from>
    <xdr:to>
      <xdr:col>18</xdr:col>
      <xdr:colOff>633959</xdr:colOff>
      <xdr:row>6</xdr:row>
      <xdr:rowOff>415150</xdr:rowOff>
    </xdr:to>
    <xdr:pic>
      <xdr:nvPicPr>
        <xdr:cNvPr id="6" name="Picture 5">
          <a:extLst>
            <a:ext uri="{FF2B5EF4-FFF2-40B4-BE49-F238E27FC236}">
              <a16:creationId xmlns:a16="http://schemas.microsoft.com/office/drawing/2014/main" id="{7ED843E7-857A-4F0C-8F86-7E132E198F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856329" y="1946107"/>
          <a:ext cx="363304" cy="365760"/>
        </a:xfrm>
        <a:prstGeom prst="rect">
          <a:avLst/>
        </a:prstGeom>
      </xdr:spPr>
    </xdr:pic>
    <xdr:clientData/>
  </xdr:twoCellAnchor>
  <xdr:twoCellAnchor editAs="oneCell">
    <xdr:from>
      <xdr:col>18</xdr:col>
      <xdr:colOff>254451</xdr:colOff>
      <xdr:row>12</xdr:row>
      <xdr:rowOff>72036</xdr:rowOff>
    </xdr:from>
    <xdr:to>
      <xdr:col>18</xdr:col>
      <xdr:colOff>613821</xdr:colOff>
      <xdr:row>12</xdr:row>
      <xdr:rowOff>433835</xdr:rowOff>
    </xdr:to>
    <xdr:pic>
      <xdr:nvPicPr>
        <xdr:cNvPr id="9" name="Picture 8">
          <a:extLst>
            <a:ext uri="{FF2B5EF4-FFF2-40B4-BE49-F238E27FC236}">
              <a16:creationId xmlns:a16="http://schemas.microsoft.com/office/drawing/2014/main" id="{6DB23CBD-3721-FFD8-B8F1-5D948F5DE8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840125" y="3940014"/>
          <a:ext cx="359370" cy="361799"/>
        </a:xfrm>
        <a:prstGeom prst="rect">
          <a:avLst/>
        </a:prstGeom>
      </xdr:spPr>
    </xdr:pic>
    <xdr:clientData/>
  </xdr:twoCellAnchor>
  <xdr:twoCellAnchor editAs="oneCell">
    <xdr:from>
      <xdr:col>18</xdr:col>
      <xdr:colOff>263109</xdr:colOff>
      <xdr:row>20</xdr:row>
      <xdr:rowOff>60614</xdr:rowOff>
    </xdr:from>
    <xdr:to>
      <xdr:col>18</xdr:col>
      <xdr:colOff>622479</xdr:colOff>
      <xdr:row>20</xdr:row>
      <xdr:rowOff>422413</xdr:rowOff>
    </xdr:to>
    <xdr:pic>
      <xdr:nvPicPr>
        <xdr:cNvPr id="11" name="Picture 10">
          <a:extLst>
            <a:ext uri="{FF2B5EF4-FFF2-40B4-BE49-F238E27FC236}">
              <a16:creationId xmlns:a16="http://schemas.microsoft.com/office/drawing/2014/main" id="{85CA704B-3EE3-42C0-A36E-9FE658FECE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848783" y="6678418"/>
          <a:ext cx="359370" cy="361799"/>
        </a:xfrm>
        <a:prstGeom prst="rect">
          <a:avLst/>
        </a:prstGeom>
      </xdr:spPr>
    </xdr:pic>
    <xdr:clientData/>
  </xdr:twoCellAnchor>
  <xdr:twoCellAnchor editAs="oneCell">
    <xdr:from>
      <xdr:col>18</xdr:col>
      <xdr:colOff>251452</xdr:colOff>
      <xdr:row>14</xdr:row>
      <xdr:rowOff>56284</xdr:rowOff>
    </xdr:from>
    <xdr:to>
      <xdr:col>18</xdr:col>
      <xdr:colOff>614756</xdr:colOff>
      <xdr:row>14</xdr:row>
      <xdr:rowOff>422044</xdr:rowOff>
    </xdr:to>
    <xdr:pic>
      <xdr:nvPicPr>
        <xdr:cNvPr id="17" name="Picture 16">
          <a:extLst>
            <a:ext uri="{FF2B5EF4-FFF2-40B4-BE49-F238E27FC236}">
              <a16:creationId xmlns:a16="http://schemas.microsoft.com/office/drawing/2014/main" id="{1910F111-284F-405F-8F61-ED71BABD1D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837126" y="4578588"/>
          <a:ext cx="363304" cy="365760"/>
        </a:xfrm>
        <a:prstGeom prst="rect">
          <a:avLst/>
        </a:prstGeom>
      </xdr:spPr>
    </xdr:pic>
    <xdr:clientData/>
  </xdr:twoCellAnchor>
  <xdr:twoCellAnchor editAs="oneCell">
    <xdr:from>
      <xdr:col>18</xdr:col>
      <xdr:colOff>247122</xdr:colOff>
      <xdr:row>16</xdr:row>
      <xdr:rowOff>51955</xdr:rowOff>
    </xdr:from>
    <xdr:to>
      <xdr:col>18</xdr:col>
      <xdr:colOff>610426</xdr:colOff>
      <xdr:row>16</xdr:row>
      <xdr:rowOff>417715</xdr:rowOff>
    </xdr:to>
    <xdr:pic>
      <xdr:nvPicPr>
        <xdr:cNvPr id="18" name="Picture 17">
          <a:extLst>
            <a:ext uri="{FF2B5EF4-FFF2-40B4-BE49-F238E27FC236}">
              <a16:creationId xmlns:a16="http://schemas.microsoft.com/office/drawing/2014/main" id="{BCA1057E-1A45-40D0-9381-6E6C4C7FD6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832796" y="5220303"/>
          <a:ext cx="363304" cy="365760"/>
        </a:xfrm>
        <a:prstGeom prst="rect">
          <a:avLst/>
        </a:prstGeom>
      </xdr:spPr>
    </xdr:pic>
    <xdr:clientData/>
  </xdr:twoCellAnchor>
  <xdr:twoCellAnchor editAs="oneCell">
    <xdr:from>
      <xdr:col>18</xdr:col>
      <xdr:colOff>251452</xdr:colOff>
      <xdr:row>18</xdr:row>
      <xdr:rowOff>60614</xdr:rowOff>
    </xdr:from>
    <xdr:to>
      <xdr:col>18</xdr:col>
      <xdr:colOff>614756</xdr:colOff>
      <xdr:row>18</xdr:row>
      <xdr:rowOff>426374</xdr:rowOff>
    </xdr:to>
    <xdr:pic>
      <xdr:nvPicPr>
        <xdr:cNvPr id="19" name="Picture 18">
          <a:extLst>
            <a:ext uri="{FF2B5EF4-FFF2-40B4-BE49-F238E27FC236}">
              <a16:creationId xmlns:a16="http://schemas.microsoft.com/office/drawing/2014/main" id="{5EE67AF8-EA2F-4D7A-AEC2-F0C9285D4F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837126" y="5875005"/>
          <a:ext cx="363304" cy="365760"/>
        </a:xfrm>
        <a:prstGeom prst="rect">
          <a:avLst/>
        </a:prstGeom>
      </xdr:spPr>
    </xdr:pic>
    <xdr:clientData/>
  </xdr:twoCellAnchor>
  <xdr:twoCellAnchor editAs="oneCell">
    <xdr:from>
      <xdr:col>18</xdr:col>
      <xdr:colOff>268628</xdr:colOff>
      <xdr:row>10</xdr:row>
      <xdr:rowOff>66498</xdr:rowOff>
    </xdr:from>
    <xdr:to>
      <xdr:col>18</xdr:col>
      <xdr:colOff>631932</xdr:colOff>
      <xdr:row>10</xdr:row>
      <xdr:rowOff>432258</xdr:rowOff>
    </xdr:to>
    <xdr:pic>
      <xdr:nvPicPr>
        <xdr:cNvPr id="2" name="Picture 1">
          <a:extLst>
            <a:ext uri="{FF2B5EF4-FFF2-40B4-BE49-F238E27FC236}">
              <a16:creationId xmlns:a16="http://schemas.microsoft.com/office/drawing/2014/main" id="{E95AF5F5-D7E2-4020-99CD-F1E7B1D73F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854302" y="3288433"/>
          <a:ext cx="363304" cy="365760"/>
        </a:xfrm>
        <a:prstGeom prst="rect">
          <a:avLst/>
        </a:prstGeom>
      </xdr:spPr>
    </xdr:pic>
    <xdr:clientData/>
  </xdr:twoCellAnchor>
  <xdr:twoCellAnchor editAs="oneCell">
    <xdr:from>
      <xdr:col>18</xdr:col>
      <xdr:colOff>257337</xdr:colOff>
      <xdr:row>8</xdr:row>
      <xdr:rowOff>74086</xdr:rowOff>
    </xdr:from>
    <xdr:to>
      <xdr:col>18</xdr:col>
      <xdr:colOff>616707</xdr:colOff>
      <xdr:row>8</xdr:row>
      <xdr:rowOff>435885</xdr:rowOff>
    </xdr:to>
    <xdr:pic>
      <xdr:nvPicPr>
        <xdr:cNvPr id="4" name="Picture 3">
          <a:extLst>
            <a:ext uri="{FF2B5EF4-FFF2-40B4-BE49-F238E27FC236}">
              <a16:creationId xmlns:a16="http://schemas.microsoft.com/office/drawing/2014/main" id="{671A8122-5672-492D-BA03-7EF4039AAE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843011" y="2616847"/>
          <a:ext cx="359370" cy="361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287213</xdr:colOff>
      <xdr:row>76</xdr:row>
      <xdr:rowOff>263772</xdr:rowOff>
    </xdr:from>
    <xdr:to>
      <xdr:col>19</xdr:col>
      <xdr:colOff>642858</xdr:colOff>
      <xdr:row>76</xdr:row>
      <xdr:rowOff>621821</xdr:rowOff>
    </xdr:to>
    <xdr:pic>
      <xdr:nvPicPr>
        <xdr:cNvPr id="27" name="Picture 26">
          <a:extLst>
            <a:ext uri="{FF2B5EF4-FFF2-40B4-BE49-F238E27FC236}">
              <a16:creationId xmlns:a16="http://schemas.microsoft.com/office/drawing/2014/main" id="{CDB0C578-F595-403B-91FE-6153423F10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799167" y="34882018"/>
          <a:ext cx="355645" cy="358049"/>
        </a:xfrm>
        <a:prstGeom prst="rect">
          <a:avLst/>
        </a:prstGeom>
      </xdr:spPr>
    </xdr:pic>
    <xdr:clientData/>
  </xdr:twoCellAnchor>
  <xdr:twoCellAnchor editAs="oneCell">
    <xdr:from>
      <xdr:col>19</xdr:col>
      <xdr:colOff>286387</xdr:colOff>
      <xdr:row>78</xdr:row>
      <xdr:rowOff>198875</xdr:rowOff>
    </xdr:from>
    <xdr:to>
      <xdr:col>19</xdr:col>
      <xdr:colOff>649338</xdr:colOff>
      <xdr:row>78</xdr:row>
      <xdr:rowOff>564279</xdr:rowOff>
    </xdr:to>
    <xdr:pic>
      <xdr:nvPicPr>
        <xdr:cNvPr id="26" name="Picture 25">
          <a:extLst>
            <a:ext uri="{FF2B5EF4-FFF2-40B4-BE49-F238E27FC236}">
              <a16:creationId xmlns:a16="http://schemas.microsoft.com/office/drawing/2014/main" id="{A10D3E8C-5BD6-47F4-8F8C-E18B646A98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798341" y="35831167"/>
          <a:ext cx="362951" cy="365404"/>
        </a:xfrm>
        <a:prstGeom prst="rect">
          <a:avLst/>
        </a:prstGeom>
      </xdr:spPr>
    </xdr:pic>
    <xdr:clientData/>
  </xdr:twoCellAnchor>
  <xdr:twoCellAnchor editAs="oneCell">
    <xdr:from>
      <xdr:col>19</xdr:col>
      <xdr:colOff>283041</xdr:colOff>
      <xdr:row>74</xdr:row>
      <xdr:rowOff>231536</xdr:rowOff>
    </xdr:from>
    <xdr:to>
      <xdr:col>19</xdr:col>
      <xdr:colOff>645992</xdr:colOff>
      <xdr:row>74</xdr:row>
      <xdr:rowOff>596940</xdr:rowOff>
    </xdr:to>
    <xdr:pic>
      <xdr:nvPicPr>
        <xdr:cNvPr id="23" name="Picture 22">
          <a:extLst>
            <a:ext uri="{FF2B5EF4-FFF2-40B4-BE49-F238E27FC236}">
              <a16:creationId xmlns:a16="http://schemas.microsoft.com/office/drawing/2014/main" id="{847B0C85-7306-4396-8396-6DE367EADC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794995" y="33835736"/>
          <a:ext cx="362951" cy="365404"/>
        </a:xfrm>
        <a:prstGeom prst="rect">
          <a:avLst/>
        </a:prstGeom>
      </xdr:spPr>
    </xdr:pic>
    <xdr:clientData/>
  </xdr:twoCellAnchor>
  <xdr:twoCellAnchor editAs="oneCell">
    <xdr:from>
      <xdr:col>19</xdr:col>
      <xdr:colOff>278005</xdr:colOff>
      <xdr:row>72</xdr:row>
      <xdr:rowOff>220227</xdr:rowOff>
    </xdr:from>
    <xdr:to>
      <xdr:col>19</xdr:col>
      <xdr:colOff>633650</xdr:colOff>
      <xdr:row>72</xdr:row>
      <xdr:rowOff>578276</xdr:rowOff>
    </xdr:to>
    <xdr:pic>
      <xdr:nvPicPr>
        <xdr:cNvPr id="24" name="Picture 23">
          <a:extLst>
            <a:ext uri="{FF2B5EF4-FFF2-40B4-BE49-F238E27FC236}">
              <a16:creationId xmlns:a16="http://schemas.microsoft.com/office/drawing/2014/main" id="{63E756D5-AA21-420D-8C04-D0CF5C404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789959" y="32810381"/>
          <a:ext cx="355645" cy="358049"/>
        </a:xfrm>
        <a:prstGeom prst="rect">
          <a:avLst/>
        </a:prstGeom>
      </xdr:spPr>
    </xdr:pic>
    <xdr:clientData/>
  </xdr:twoCellAnchor>
  <xdr:twoCellAnchor editAs="oneCell">
    <xdr:from>
      <xdr:col>19</xdr:col>
      <xdr:colOff>278005</xdr:colOff>
      <xdr:row>70</xdr:row>
      <xdr:rowOff>190919</xdr:rowOff>
    </xdr:from>
    <xdr:to>
      <xdr:col>19</xdr:col>
      <xdr:colOff>633650</xdr:colOff>
      <xdr:row>70</xdr:row>
      <xdr:rowOff>548968</xdr:rowOff>
    </xdr:to>
    <xdr:pic>
      <xdr:nvPicPr>
        <xdr:cNvPr id="9" name="Picture 8">
          <a:extLst>
            <a:ext uri="{FF2B5EF4-FFF2-40B4-BE49-F238E27FC236}">
              <a16:creationId xmlns:a16="http://schemas.microsoft.com/office/drawing/2014/main" id="{4A797B7E-2C3A-47DF-81E0-697B82CA9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789959" y="31767027"/>
          <a:ext cx="355645" cy="358049"/>
        </a:xfrm>
        <a:prstGeom prst="rect">
          <a:avLst/>
        </a:prstGeom>
      </xdr:spPr>
    </xdr:pic>
    <xdr:clientData/>
  </xdr:twoCellAnchor>
  <xdr:twoCellAnchor editAs="oneCell">
    <xdr:from>
      <xdr:col>19</xdr:col>
      <xdr:colOff>261381</xdr:colOff>
      <xdr:row>11</xdr:row>
      <xdr:rowOff>146183</xdr:rowOff>
    </xdr:from>
    <xdr:to>
      <xdr:col>19</xdr:col>
      <xdr:colOff>627256</xdr:colOff>
      <xdr:row>11</xdr:row>
      <xdr:rowOff>511943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66101" y="2664500"/>
          <a:ext cx="365875" cy="365760"/>
        </a:xfrm>
        <a:prstGeom prst="rect">
          <a:avLst/>
        </a:prstGeom>
      </xdr:spPr>
    </xdr:pic>
    <xdr:clientData/>
  </xdr:twoCellAnchor>
  <xdr:oneCellAnchor>
    <xdr:from>
      <xdr:col>19</xdr:col>
      <xdr:colOff>264447</xdr:colOff>
      <xdr:row>26</xdr:row>
      <xdr:rowOff>146403</xdr:rowOff>
    </xdr:from>
    <xdr:ext cx="365715" cy="356250"/>
    <xdr:pic>
      <xdr:nvPicPr>
        <xdr:cNvPr id="36" name="Picture 35">
          <a:extLst>
            <a:ext uri="{FF2B5EF4-FFF2-40B4-BE49-F238E27FC236}">
              <a16:creationId xmlns:a16="http://schemas.microsoft.com/office/drawing/2014/main" id="{7B46F936-BBFE-4052-81EA-C7877E0123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79608" y="8882774"/>
          <a:ext cx="365715" cy="356250"/>
        </a:xfrm>
        <a:prstGeom prst="rect">
          <a:avLst/>
        </a:prstGeom>
      </xdr:spPr>
    </xdr:pic>
    <xdr:clientData/>
  </xdr:oneCellAnchor>
  <xdr:oneCellAnchor>
    <xdr:from>
      <xdr:col>19</xdr:col>
      <xdr:colOff>275664</xdr:colOff>
      <xdr:row>24</xdr:row>
      <xdr:rowOff>135409</xdr:rowOff>
    </xdr:from>
    <xdr:ext cx="352806" cy="360794"/>
    <xdr:pic>
      <xdr:nvPicPr>
        <xdr:cNvPr id="39" name="Picture 38">
          <a:extLst>
            <a:ext uri="{FF2B5EF4-FFF2-40B4-BE49-F238E27FC236}">
              <a16:creationId xmlns:a16="http://schemas.microsoft.com/office/drawing/2014/main" id="{0B84CBF3-F0F0-482B-9051-3C0C4E4409A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390825" y="8021699"/>
          <a:ext cx="352806" cy="360794"/>
        </a:xfrm>
        <a:prstGeom prst="rect">
          <a:avLst/>
        </a:prstGeom>
      </xdr:spPr>
    </xdr:pic>
    <xdr:clientData/>
  </xdr:oneCellAnchor>
  <xdr:oneCellAnchor>
    <xdr:from>
      <xdr:col>19</xdr:col>
      <xdr:colOff>282958</xdr:colOff>
      <xdr:row>67</xdr:row>
      <xdr:rowOff>156802</xdr:rowOff>
    </xdr:from>
    <xdr:ext cx="363810" cy="361990"/>
    <xdr:pic>
      <xdr:nvPicPr>
        <xdr:cNvPr id="62" name="Picture 61">
          <a:extLst>
            <a:ext uri="{FF2B5EF4-FFF2-40B4-BE49-F238E27FC236}">
              <a16:creationId xmlns:a16="http://schemas.microsoft.com/office/drawing/2014/main" id="{303288B8-68A7-4295-AFBE-8639E63A9D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93523" y="30585592"/>
          <a:ext cx="363810" cy="361990"/>
        </a:xfrm>
        <a:prstGeom prst="rect">
          <a:avLst/>
        </a:prstGeom>
      </xdr:spPr>
    </xdr:pic>
    <xdr:clientData/>
  </xdr:oneCellAnchor>
  <xdr:oneCellAnchor>
    <xdr:from>
      <xdr:col>19</xdr:col>
      <xdr:colOff>262476</xdr:colOff>
      <xdr:row>63</xdr:row>
      <xdr:rowOff>228494</xdr:rowOff>
    </xdr:from>
    <xdr:ext cx="369426" cy="365760"/>
    <xdr:pic>
      <xdr:nvPicPr>
        <xdr:cNvPr id="64" name="Picture 63">
          <a:extLst>
            <a:ext uri="{FF2B5EF4-FFF2-40B4-BE49-F238E27FC236}">
              <a16:creationId xmlns:a16="http://schemas.microsoft.com/office/drawing/2014/main" id="{1633E208-10D4-4308-8B7D-FFFF7B1A88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73041" y="28629381"/>
          <a:ext cx="369426" cy="365760"/>
        </a:xfrm>
        <a:prstGeom prst="rect">
          <a:avLst/>
        </a:prstGeom>
      </xdr:spPr>
    </xdr:pic>
    <xdr:clientData/>
  </xdr:oneCellAnchor>
  <xdr:oneCellAnchor>
    <xdr:from>
      <xdr:col>19</xdr:col>
      <xdr:colOff>276533</xdr:colOff>
      <xdr:row>13</xdr:row>
      <xdr:rowOff>92177</xdr:rowOff>
    </xdr:from>
    <xdr:ext cx="369308" cy="360794"/>
    <xdr:pic>
      <xdr:nvPicPr>
        <xdr:cNvPr id="4" name="Picture 3">
          <a:extLst>
            <a:ext uri="{FF2B5EF4-FFF2-40B4-BE49-F238E27FC236}">
              <a16:creationId xmlns:a16="http://schemas.microsoft.com/office/drawing/2014/main" id="{52602D00-9614-466D-B2C4-ED505051DFA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381253" y="3781372"/>
          <a:ext cx="369308" cy="360794"/>
        </a:xfrm>
        <a:prstGeom prst="rect">
          <a:avLst/>
        </a:prstGeom>
      </xdr:spPr>
    </xdr:pic>
    <xdr:clientData/>
  </xdr:oneCellAnchor>
  <xdr:twoCellAnchor editAs="oneCell">
    <xdr:from>
      <xdr:col>19</xdr:col>
      <xdr:colOff>279560</xdr:colOff>
      <xdr:row>21</xdr:row>
      <xdr:rowOff>256048</xdr:rowOff>
    </xdr:from>
    <xdr:to>
      <xdr:col>19</xdr:col>
      <xdr:colOff>642511</xdr:colOff>
      <xdr:row>21</xdr:row>
      <xdr:rowOff>621452</xdr:rowOff>
    </xdr:to>
    <xdr:pic>
      <xdr:nvPicPr>
        <xdr:cNvPr id="10" name="Picture 9">
          <a:extLst>
            <a:ext uri="{FF2B5EF4-FFF2-40B4-BE49-F238E27FC236}">
              <a16:creationId xmlns:a16="http://schemas.microsoft.com/office/drawing/2014/main" id="{65056D18-4C9E-4821-AE19-155FD84D62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390125" y="7374193"/>
          <a:ext cx="362951" cy="365404"/>
        </a:xfrm>
        <a:prstGeom prst="rect">
          <a:avLst/>
        </a:prstGeom>
      </xdr:spPr>
    </xdr:pic>
    <xdr:clientData/>
  </xdr:twoCellAnchor>
  <xdr:twoCellAnchor editAs="oneCell">
    <xdr:from>
      <xdr:col>19</xdr:col>
      <xdr:colOff>279560</xdr:colOff>
      <xdr:row>28</xdr:row>
      <xdr:rowOff>194597</xdr:rowOff>
    </xdr:from>
    <xdr:to>
      <xdr:col>19</xdr:col>
      <xdr:colOff>642511</xdr:colOff>
      <xdr:row>28</xdr:row>
      <xdr:rowOff>560001</xdr:rowOff>
    </xdr:to>
    <xdr:pic>
      <xdr:nvPicPr>
        <xdr:cNvPr id="14" name="Picture 13">
          <a:extLst>
            <a:ext uri="{FF2B5EF4-FFF2-40B4-BE49-F238E27FC236}">
              <a16:creationId xmlns:a16="http://schemas.microsoft.com/office/drawing/2014/main" id="{2B5981D5-6C78-458D-ACC8-B0A8524040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390125" y="10825726"/>
          <a:ext cx="362951" cy="365404"/>
        </a:xfrm>
        <a:prstGeom prst="rect">
          <a:avLst/>
        </a:prstGeom>
      </xdr:spPr>
    </xdr:pic>
    <xdr:clientData/>
  </xdr:twoCellAnchor>
  <xdr:twoCellAnchor editAs="oneCell">
    <xdr:from>
      <xdr:col>19</xdr:col>
      <xdr:colOff>256049</xdr:colOff>
      <xdr:row>30</xdr:row>
      <xdr:rowOff>215081</xdr:rowOff>
    </xdr:from>
    <xdr:to>
      <xdr:col>19</xdr:col>
      <xdr:colOff>621764</xdr:colOff>
      <xdr:row>30</xdr:row>
      <xdr:rowOff>571331</xdr:rowOff>
    </xdr:to>
    <xdr:pic>
      <xdr:nvPicPr>
        <xdr:cNvPr id="15" name="Picture 14">
          <a:extLst>
            <a:ext uri="{FF2B5EF4-FFF2-40B4-BE49-F238E27FC236}">
              <a16:creationId xmlns:a16="http://schemas.microsoft.com/office/drawing/2014/main" id="{5D7CCB48-DE25-4B5C-A76F-187A59D337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71210" y="10774516"/>
          <a:ext cx="365715" cy="356250"/>
        </a:xfrm>
        <a:prstGeom prst="rect">
          <a:avLst/>
        </a:prstGeom>
      </xdr:spPr>
    </xdr:pic>
    <xdr:clientData/>
  </xdr:twoCellAnchor>
  <xdr:twoCellAnchor editAs="oneCell">
    <xdr:from>
      <xdr:col>19</xdr:col>
      <xdr:colOff>279561</xdr:colOff>
      <xdr:row>32</xdr:row>
      <xdr:rowOff>204839</xdr:rowOff>
    </xdr:from>
    <xdr:to>
      <xdr:col>19</xdr:col>
      <xdr:colOff>642512</xdr:colOff>
      <xdr:row>32</xdr:row>
      <xdr:rowOff>570243</xdr:rowOff>
    </xdr:to>
    <xdr:pic>
      <xdr:nvPicPr>
        <xdr:cNvPr id="16" name="Picture 15">
          <a:extLst>
            <a:ext uri="{FF2B5EF4-FFF2-40B4-BE49-F238E27FC236}">
              <a16:creationId xmlns:a16="http://schemas.microsoft.com/office/drawing/2014/main" id="{B34B3952-6080-43F6-8CEC-F53FE07866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390126" y="12863871"/>
          <a:ext cx="362951" cy="365404"/>
        </a:xfrm>
        <a:prstGeom prst="rect">
          <a:avLst/>
        </a:prstGeom>
      </xdr:spPr>
    </xdr:pic>
    <xdr:clientData/>
  </xdr:twoCellAnchor>
  <xdr:twoCellAnchor editAs="oneCell">
    <xdr:from>
      <xdr:col>19</xdr:col>
      <xdr:colOff>289803</xdr:colOff>
      <xdr:row>34</xdr:row>
      <xdr:rowOff>174112</xdr:rowOff>
    </xdr:from>
    <xdr:to>
      <xdr:col>19</xdr:col>
      <xdr:colOff>652754</xdr:colOff>
      <xdr:row>34</xdr:row>
      <xdr:rowOff>539516</xdr:rowOff>
    </xdr:to>
    <xdr:pic>
      <xdr:nvPicPr>
        <xdr:cNvPr id="17" name="Picture 16">
          <a:extLst>
            <a:ext uri="{FF2B5EF4-FFF2-40B4-BE49-F238E27FC236}">
              <a16:creationId xmlns:a16="http://schemas.microsoft.com/office/drawing/2014/main" id="{9B6CB6C7-B13B-45D1-9117-94D288C18C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400368" y="13847096"/>
          <a:ext cx="362951" cy="365404"/>
        </a:xfrm>
        <a:prstGeom prst="rect">
          <a:avLst/>
        </a:prstGeom>
      </xdr:spPr>
    </xdr:pic>
    <xdr:clientData/>
  </xdr:twoCellAnchor>
  <xdr:twoCellAnchor editAs="oneCell">
    <xdr:from>
      <xdr:col>19</xdr:col>
      <xdr:colOff>267632</xdr:colOff>
      <xdr:row>37</xdr:row>
      <xdr:rowOff>415500</xdr:rowOff>
    </xdr:from>
    <xdr:to>
      <xdr:col>19</xdr:col>
      <xdr:colOff>623277</xdr:colOff>
      <xdr:row>37</xdr:row>
      <xdr:rowOff>773549</xdr:rowOff>
    </xdr:to>
    <xdr:pic>
      <xdr:nvPicPr>
        <xdr:cNvPr id="19" name="Picture 18">
          <a:extLst>
            <a:ext uri="{FF2B5EF4-FFF2-40B4-BE49-F238E27FC236}">
              <a16:creationId xmlns:a16="http://schemas.microsoft.com/office/drawing/2014/main" id="{7FCD5934-D25A-40F0-8B91-9FC7097A04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78197" y="15297032"/>
          <a:ext cx="355645" cy="358049"/>
        </a:xfrm>
        <a:prstGeom prst="rect">
          <a:avLst/>
        </a:prstGeom>
      </xdr:spPr>
    </xdr:pic>
    <xdr:clientData/>
  </xdr:twoCellAnchor>
  <xdr:twoCellAnchor editAs="oneCell">
    <xdr:from>
      <xdr:col>19</xdr:col>
      <xdr:colOff>267631</xdr:colOff>
      <xdr:row>39</xdr:row>
      <xdr:rowOff>220903</xdr:rowOff>
    </xdr:from>
    <xdr:to>
      <xdr:col>19</xdr:col>
      <xdr:colOff>623276</xdr:colOff>
      <xdr:row>39</xdr:row>
      <xdr:rowOff>578952</xdr:rowOff>
    </xdr:to>
    <xdr:pic>
      <xdr:nvPicPr>
        <xdr:cNvPr id="20" name="Picture 19">
          <a:extLst>
            <a:ext uri="{FF2B5EF4-FFF2-40B4-BE49-F238E27FC236}">
              <a16:creationId xmlns:a16="http://schemas.microsoft.com/office/drawing/2014/main" id="{9A7E5497-E7CC-4D0C-9B33-8B7030D09A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78196" y="16505580"/>
          <a:ext cx="355645" cy="358049"/>
        </a:xfrm>
        <a:prstGeom prst="rect">
          <a:avLst/>
        </a:prstGeom>
      </xdr:spPr>
    </xdr:pic>
    <xdr:clientData/>
  </xdr:twoCellAnchor>
  <xdr:twoCellAnchor editAs="oneCell">
    <xdr:from>
      <xdr:col>19</xdr:col>
      <xdr:colOff>288116</xdr:colOff>
      <xdr:row>41</xdr:row>
      <xdr:rowOff>395017</xdr:rowOff>
    </xdr:from>
    <xdr:to>
      <xdr:col>19</xdr:col>
      <xdr:colOff>643761</xdr:colOff>
      <xdr:row>41</xdr:row>
      <xdr:rowOff>753066</xdr:rowOff>
    </xdr:to>
    <xdr:pic>
      <xdr:nvPicPr>
        <xdr:cNvPr id="21" name="Picture 20">
          <a:extLst>
            <a:ext uri="{FF2B5EF4-FFF2-40B4-BE49-F238E27FC236}">
              <a16:creationId xmlns:a16="http://schemas.microsoft.com/office/drawing/2014/main" id="{44DCC876-DC48-43AF-A6DE-EBC21ED14A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98681" y="17693646"/>
          <a:ext cx="355645" cy="358049"/>
        </a:xfrm>
        <a:prstGeom prst="rect">
          <a:avLst/>
        </a:prstGeom>
      </xdr:spPr>
    </xdr:pic>
    <xdr:clientData/>
  </xdr:twoCellAnchor>
  <xdr:twoCellAnchor editAs="oneCell">
    <xdr:from>
      <xdr:col>19</xdr:col>
      <xdr:colOff>277873</xdr:colOff>
      <xdr:row>44</xdr:row>
      <xdr:rowOff>292597</xdr:rowOff>
    </xdr:from>
    <xdr:to>
      <xdr:col>19</xdr:col>
      <xdr:colOff>633518</xdr:colOff>
      <xdr:row>44</xdr:row>
      <xdr:rowOff>650646</xdr:rowOff>
    </xdr:to>
    <xdr:pic>
      <xdr:nvPicPr>
        <xdr:cNvPr id="22" name="Picture 21">
          <a:extLst>
            <a:ext uri="{FF2B5EF4-FFF2-40B4-BE49-F238E27FC236}">
              <a16:creationId xmlns:a16="http://schemas.microsoft.com/office/drawing/2014/main" id="{2B39E228-1058-4A08-A227-B306EC6D12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88438" y="19127516"/>
          <a:ext cx="355645" cy="358049"/>
        </a:xfrm>
        <a:prstGeom prst="rect">
          <a:avLst/>
        </a:prstGeom>
      </xdr:spPr>
    </xdr:pic>
    <xdr:clientData/>
  </xdr:twoCellAnchor>
  <xdr:twoCellAnchor editAs="oneCell">
    <xdr:from>
      <xdr:col>19</xdr:col>
      <xdr:colOff>277873</xdr:colOff>
      <xdr:row>47</xdr:row>
      <xdr:rowOff>200419</xdr:rowOff>
    </xdr:from>
    <xdr:to>
      <xdr:col>19</xdr:col>
      <xdr:colOff>633518</xdr:colOff>
      <xdr:row>47</xdr:row>
      <xdr:rowOff>558468</xdr:rowOff>
    </xdr:to>
    <xdr:pic>
      <xdr:nvPicPr>
        <xdr:cNvPr id="25" name="Picture 24">
          <a:extLst>
            <a:ext uri="{FF2B5EF4-FFF2-40B4-BE49-F238E27FC236}">
              <a16:creationId xmlns:a16="http://schemas.microsoft.com/office/drawing/2014/main" id="{AAFCB44B-38BD-4DB6-8DB3-669212BFB9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88438" y="20295096"/>
          <a:ext cx="355645" cy="358049"/>
        </a:xfrm>
        <a:prstGeom prst="rect">
          <a:avLst/>
        </a:prstGeom>
      </xdr:spPr>
    </xdr:pic>
    <xdr:clientData/>
  </xdr:twoCellAnchor>
  <xdr:twoCellAnchor editAs="oneCell">
    <xdr:from>
      <xdr:col>19</xdr:col>
      <xdr:colOff>267631</xdr:colOff>
      <xdr:row>49</xdr:row>
      <xdr:rowOff>190178</xdr:rowOff>
    </xdr:from>
    <xdr:to>
      <xdr:col>19</xdr:col>
      <xdr:colOff>623276</xdr:colOff>
      <xdr:row>49</xdr:row>
      <xdr:rowOff>548227</xdr:rowOff>
    </xdr:to>
    <xdr:pic>
      <xdr:nvPicPr>
        <xdr:cNvPr id="33" name="Picture 32">
          <a:extLst>
            <a:ext uri="{FF2B5EF4-FFF2-40B4-BE49-F238E27FC236}">
              <a16:creationId xmlns:a16="http://schemas.microsoft.com/office/drawing/2014/main" id="{16F0C34B-DED2-4D98-B90D-AB6A4E5C2B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78196" y="21298807"/>
          <a:ext cx="355645" cy="358049"/>
        </a:xfrm>
        <a:prstGeom prst="rect">
          <a:avLst/>
        </a:prstGeom>
      </xdr:spPr>
    </xdr:pic>
    <xdr:clientData/>
  </xdr:twoCellAnchor>
  <xdr:twoCellAnchor editAs="oneCell">
    <xdr:from>
      <xdr:col>19</xdr:col>
      <xdr:colOff>259076</xdr:colOff>
      <xdr:row>52</xdr:row>
      <xdr:rowOff>225324</xdr:rowOff>
    </xdr:from>
    <xdr:to>
      <xdr:col>19</xdr:col>
      <xdr:colOff>622027</xdr:colOff>
      <xdr:row>52</xdr:row>
      <xdr:rowOff>590728</xdr:rowOff>
    </xdr:to>
    <xdr:pic>
      <xdr:nvPicPr>
        <xdr:cNvPr id="35" name="Picture 34">
          <a:extLst>
            <a:ext uri="{FF2B5EF4-FFF2-40B4-BE49-F238E27FC236}">
              <a16:creationId xmlns:a16="http://schemas.microsoft.com/office/drawing/2014/main" id="{945CE887-4463-44CD-A43E-E746A37F89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369641" y="22542501"/>
          <a:ext cx="362951" cy="365404"/>
        </a:xfrm>
        <a:prstGeom prst="rect">
          <a:avLst/>
        </a:prstGeom>
      </xdr:spPr>
    </xdr:pic>
    <xdr:clientData/>
  </xdr:twoCellAnchor>
  <xdr:twoCellAnchor editAs="oneCell">
    <xdr:from>
      <xdr:col>19</xdr:col>
      <xdr:colOff>269319</xdr:colOff>
      <xdr:row>54</xdr:row>
      <xdr:rowOff>215081</xdr:rowOff>
    </xdr:from>
    <xdr:to>
      <xdr:col>19</xdr:col>
      <xdr:colOff>632270</xdr:colOff>
      <xdr:row>54</xdr:row>
      <xdr:rowOff>580485</xdr:rowOff>
    </xdr:to>
    <xdr:pic>
      <xdr:nvPicPr>
        <xdr:cNvPr id="40" name="Picture 39">
          <a:extLst>
            <a:ext uri="{FF2B5EF4-FFF2-40B4-BE49-F238E27FC236}">
              <a16:creationId xmlns:a16="http://schemas.microsoft.com/office/drawing/2014/main" id="{D3E244E1-DC99-4756-8A2B-E371722FE2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379884" y="23546210"/>
          <a:ext cx="362951" cy="365404"/>
        </a:xfrm>
        <a:prstGeom prst="rect">
          <a:avLst/>
        </a:prstGeom>
      </xdr:spPr>
    </xdr:pic>
    <xdr:clientData/>
  </xdr:twoCellAnchor>
  <xdr:twoCellAnchor editAs="oneCell">
    <xdr:from>
      <xdr:col>19</xdr:col>
      <xdr:colOff>279561</xdr:colOff>
      <xdr:row>56</xdr:row>
      <xdr:rowOff>266290</xdr:rowOff>
    </xdr:from>
    <xdr:to>
      <xdr:col>19</xdr:col>
      <xdr:colOff>642512</xdr:colOff>
      <xdr:row>56</xdr:row>
      <xdr:rowOff>631694</xdr:rowOff>
    </xdr:to>
    <xdr:pic>
      <xdr:nvPicPr>
        <xdr:cNvPr id="41" name="Picture 40">
          <a:extLst>
            <a:ext uri="{FF2B5EF4-FFF2-40B4-BE49-F238E27FC236}">
              <a16:creationId xmlns:a16="http://schemas.microsoft.com/office/drawing/2014/main" id="{3B9C599C-DFAF-444E-9330-31E9E456C5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390126" y="24611371"/>
          <a:ext cx="362951" cy="365404"/>
        </a:xfrm>
        <a:prstGeom prst="rect">
          <a:avLst/>
        </a:prstGeom>
      </xdr:spPr>
    </xdr:pic>
    <xdr:clientData/>
  </xdr:twoCellAnchor>
  <xdr:twoCellAnchor editAs="oneCell">
    <xdr:from>
      <xdr:col>19</xdr:col>
      <xdr:colOff>267631</xdr:colOff>
      <xdr:row>58</xdr:row>
      <xdr:rowOff>354050</xdr:rowOff>
    </xdr:from>
    <xdr:to>
      <xdr:col>19</xdr:col>
      <xdr:colOff>623276</xdr:colOff>
      <xdr:row>58</xdr:row>
      <xdr:rowOff>712099</xdr:rowOff>
    </xdr:to>
    <xdr:pic>
      <xdr:nvPicPr>
        <xdr:cNvPr id="43" name="Picture 42">
          <a:extLst>
            <a:ext uri="{FF2B5EF4-FFF2-40B4-BE49-F238E27FC236}">
              <a16:creationId xmlns:a16="http://schemas.microsoft.com/office/drawing/2014/main" id="{B56A4E36-6E58-4FA8-946C-D13DE8AB4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78196" y="25713082"/>
          <a:ext cx="355645" cy="358049"/>
        </a:xfrm>
        <a:prstGeom prst="rect">
          <a:avLst/>
        </a:prstGeom>
      </xdr:spPr>
    </xdr:pic>
    <xdr:clientData/>
  </xdr:twoCellAnchor>
  <xdr:twoCellAnchor editAs="oneCell">
    <xdr:from>
      <xdr:col>19</xdr:col>
      <xdr:colOff>269318</xdr:colOff>
      <xdr:row>60</xdr:row>
      <xdr:rowOff>368709</xdr:rowOff>
    </xdr:from>
    <xdr:to>
      <xdr:col>19</xdr:col>
      <xdr:colOff>632269</xdr:colOff>
      <xdr:row>60</xdr:row>
      <xdr:rowOff>734113</xdr:rowOff>
    </xdr:to>
    <xdr:pic>
      <xdr:nvPicPr>
        <xdr:cNvPr id="46" name="Picture 45">
          <a:extLst>
            <a:ext uri="{FF2B5EF4-FFF2-40B4-BE49-F238E27FC236}">
              <a16:creationId xmlns:a16="http://schemas.microsoft.com/office/drawing/2014/main" id="{3840BAE4-DD6F-4FE8-9A25-DE54661C32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379883" y="27130886"/>
          <a:ext cx="362951" cy="365404"/>
        </a:xfrm>
        <a:prstGeom prst="rect">
          <a:avLst/>
        </a:prstGeom>
      </xdr:spPr>
    </xdr:pic>
    <xdr:clientData/>
  </xdr:twoCellAnchor>
  <xdr:oneCellAnchor>
    <xdr:from>
      <xdr:col>19</xdr:col>
      <xdr:colOff>266290</xdr:colOff>
      <xdr:row>65</xdr:row>
      <xdr:rowOff>155529</xdr:rowOff>
    </xdr:from>
    <xdr:ext cx="363810" cy="364863"/>
    <xdr:pic>
      <xdr:nvPicPr>
        <xdr:cNvPr id="66" name="Picture 65">
          <a:extLst>
            <a:ext uri="{FF2B5EF4-FFF2-40B4-BE49-F238E27FC236}">
              <a16:creationId xmlns:a16="http://schemas.microsoft.com/office/drawing/2014/main" id="{DB273DD5-23D9-48C4-BE46-FD7834226E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71010" y="33962309"/>
          <a:ext cx="363810" cy="364863"/>
        </a:xfrm>
        <a:prstGeom prst="rect">
          <a:avLst/>
        </a:prstGeom>
      </xdr:spPr>
    </xdr:pic>
    <xdr:clientData/>
  </xdr:oneCellAnchor>
  <xdr:twoCellAnchor editAs="oneCell">
    <xdr:from>
      <xdr:col>19</xdr:col>
      <xdr:colOff>259650</xdr:colOff>
      <xdr:row>16</xdr:row>
      <xdr:rowOff>241856</xdr:rowOff>
    </xdr:from>
    <xdr:to>
      <xdr:col>19</xdr:col>
      <xdr:colOff>613747</xdr:colOff>
      <xdr:row>16</xdr:row>
      <xdr:rowOff>598346</xdr:rowOff>
    </xdr:to>
    <xdr:pic>
      <xdr:nvPicPr>
        <xdr:cNvPr id="11" name="Picture 10">
          <a:extLst>
            <a:ext uri="{FF2B5EF4-FFF2-40B4-BE49-F238E27FC236}">
              <a16:creationId xmlns:a16="http://schemas.microsoft.com/office/drawing/2014/main" id="{4EA83263-D520-4051-B399-91A99E9BCC9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6370215" y="5362824"/>
          <a:ext cx="354097" cy="356490"/>
        </a:xfrm>
        <a:prstGeom prst="rect">
          <a:avLst/>
        </a:prstGeom>
      </xdr:spPr>
    </xdr:pic>
    <xdr:clientData/>
  </xdr:twoCellAnchor>
  <xdr:twoCellAnchor editAs="oneCell">
    <xdr:from>
      <xdr:col>19</xdr:col>
      <xdr:colOff>275225</xdr:colOff>
      <xdr:row>19</xdr:row>
      <xdr:rowOff>71803</xdr:rowOff>
    </xdr:from>
    <xdr:to>
      <xdr:col>19</xdr:col>
      <xdr:colOff>629173</xdr:colOff>
      <xdr:row>19</xdr:row>
      <xdr:rowOff>428143</xdr:rowOff>
    </xdr:to>
    <xdr:pic>
      <xdr:nvPicPr>
        <xdr:cNvPr id="13" name="Picture 12">
          <a:extLst>
            <a:ext uri="{FF2B5EF4-FFF2-40B4-BE49-F238E27FC236}">
              <a16:creationId xmlns:a16="http://schemas.microsoft.com/office/drawing/2014/main" id="{D35C54BA-8313-4E31-A14D-BE5766E97D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85790" y="6462771"/>
          <a:ext cx="353948" cy="356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64</xdr:row>
      <xdr:rowOff>0</xdr:rowOff>
    </xdr:from>
    <xdr:to>
      <xdr:col>0</xdr:col>
      <xdr:colOff>1</xdr:colOff>
      <xdr:row>174</xdr:row>
      <xdr:rowOff>146786</xdr:rowOff>
    </xdr:to>
    <xdr:cxnSp macro="">
      <xdr:nvCxnSpPr>
        <xdr:cNvPr id="24" name="Straight Connector 23">
          <a:extLst>
            <a:ext uri="{FF2B5EF4-FFF2-40B4-BE49-F238E27FC236}">
              <a16:creationId xmlns:a16="http://schemas.microsoft.com/office/drawing/2014/main" id="{00000000-0008-0000-0200-000018000000}"/>
            </a:ext>
          </a:extLst>
        </xdr:cNvPr>
        <xdr:cNvCxnSpPr/>
      </xdr:nvCxnSpPr>
      <xdr:spPr>
        <a:xfrm flipH="1">
          <a:off x="0" y="17782761"/>
          <a:ext cx="1" cy="203232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244777</xdr:colOff>
      <xdr:row>13</xdr:row>
      <xdr:rowOff>181644</xdr:rowOff>
    </xdr:from>
    <xdr:to>
      <xdr:col>19</xdr:col>
      <xdr:colOff>605814</xdr:colOff>
      <xdr:row>13</xdr:row>
      <xdr:rowOff>545121</xdr:rowOff>
    </xdr:to>
    <xdr:pic>
      <xdr:nvPicPr>
        <xdr:cNvPr id="4" name="Picture 3">
          <a:extLst>
            <a:ext uri="{FF2B5EF4-FFF2-40B4-BE49-F238E27FC236}">
              <a16:creationId xmlns:a16="http://schemas.microsoft.com/office/drawing/2014/main" id="{33D19060-FC25-4A92-A823-3F35470764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99858" y="3223499"/>
          <a:ext cx="361037" cy="363477"/>
        </a:xfrm>
        <a:prstGeom prst="rect">
          <a:avLst/>
        </a:prstGeom>
      </xdr:spPr>
    </xdr:pic>
    <xdr:clientData/>
  </xdr:twoCellAnchor>
  <xdr:twoCellAnchor editAs="oneCell">
    <xdr:from>
      <xdr:col>19</xdr:col>
      <xdr:colOff>244156</xdr:colOff>
      <xdr:row>15</xdr:row>
      <xdr:rowOff>215885</xdr:rowOff>
    </xdr:from>
    <xdr:to>
      <xdr:col>19</xdr:col>
      <xdr:colOff>605193</xdr:colOff>
      <xdr:row>15</xdr:row>
      <xdr:rowOff>579362</xdr:rowOff>
    </xdr:to>
    <xdr:pic>
      <xdr:nvPicPr>
        <xdr:cNvPr id="6" name="Picture 5">
          <a:extLst>
            <a:ext uri="{FF2B5EF4-FFF2-40B4-BE49-F238E27FC236}">
              <a16:creationId xmlns:a16="http://schemas.microsoft.com/office/drawing/2014/main" id="{C852D5C8-0FAD-4A49-8757-21BD114C5C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99237" y="4138546"/>
          <a:ext cx="361037" cy="363477"/>
        </a:xfrm>
        <a:prstGeom prst="rect">
          <a:avLst/>
        </a:prstGeom>
      </xdr:spPr>
    </xdr:pic>
    <xdr:clientData/>
  </xdr:twoCellAnchor>
  <xdr:twoCellAnchor editAs="oneCell">
    <xdr:from>
      <xdr:col>19</xdr:col>
      <xdr:colOff>245120</xdr:colOff>
      <xdr:row>18</xdr:row>
      <xdr:rowOff>180279</xdr:rowOff>
    </xdr:from>
    <xdr:to>
      <xdr:col>19</xdr:col>
      <xdr:colOff>606157</xdr:colOff>
      <xdr:row>18</xdr:row>
      <xdr:rowOff>543756</xdr:rowOff>
    </xdr:to>
    <xdr:pic>
      <xdr:nvPicPr>
        <xdr:cNvPr id="7" name="Picture 6">
          <a:extLst>
            <a:ext uri="{FF2B5EF4-FFF2-40B4-BE49-F238E27FC236}">
              <a16:creationId xmlns:a16="http://schemas.microsoft.com/office/drawing/2014/main" id="{783197CF-B773-47E2-8067-A735502658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700201" y="5178344"/>
          <a:ext cx="361037" cy="363477"/>
        </a:xfrm>
        <a:prstGeom prst="rect">
          <a:avLst/>
        </a:prstGeom>
      </xdr:spPr>
    </xdr:pic>
    <xdr:clientData/>
  </xdr:twoCellAnchor>
  <xdr:twoCellAnchor editAs="oneCell">
    <xdr:from>
      <xdr:col>19</xdr:col>
      <xdr:colOff>245119</xdr:colOff>
      <xdr:row>20</xdr:row>
      <xdr:rowOff>160820</xdr:rowOff>
    </xdr:from>
    <xdr:to>
      <xdr:col>19</xdr:col>
      <xdr:colOff>606156</xdr:colOff>
      <xdr:row>20</xdr:row>
      <xdr:rowOff>524297</xdr:rowOff>
    </xdr:to>
    <xdr:pic>
      <xdr:nvPicPr>
        <xdr:cNvPr id="9" name="Picture 8">
          <a:extLst>
            <a:ext uri="{FF2B5EF4-FFF2-40B4-BE49-F238E27FC236}">
              <a16:creationId xmlns:a16="http://schemas.microsoft.com/office/drawing/2014/main" id="{D97387C6-B09C-4D2F-895A-40EDACC0D1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700200" y="6039691"/>
          <a:ext cx="361037" cy="363477"/>
        </a:xfrm>
        <a:prstGeom prst="rect">
          <a:avLst/>
        </a:prstGeom>
      </xdr:spPr>
    </xdr:pic>
    <xdr:clientData/>
  </xdr:twoCellAnchor>
  <xdr:twoCellAnchor editAs="oneCell">
    <xdr:from>
      <xdr:col>19</xdr:col>
      <xdr:colOff>234877</xdr:colOff>
      <xdr:row>23</xdr:row>
      <xdr:rowOff>181645</xdr:rowOff>
    </xdr:from>
    <xdr:to>
      <xdr:col>19</xdr:col>
      <xdr:colOff>595914</xdr:colOff>
      <xdr:row>23</xdr:row>
      <xdr:rowOff>545122</xdr:rowOff>
    </xdr:to>
    <xdr:pic>
      <xdr:nvPicPr>
        <xdr:cNvPr id="10" name="Picture 9">
          <a:extLst>
            <a:ext uri="{FF2B5EF4-FFF2-40B4-BE49-F238E27FC236}">
              <a16:creationId xmlns:a16="http://schemas.microsoft.com/office/drawing/2014/main" id="{246684ED-186E-4BCE-9B59-9F6991979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89958" y="7135919"/>
          <a:ext cx="361037" cy="363477"/>
        </a:xfrm>
        <a:prstGeom prst="rect">
          <a:avLst/>
        </a:prstGeom>
      </xdr:spPr>
    </xdr:pic>
    <xdr:clientData/>
  </xdr:twoCellAnchor>
  <xdr:twoCellAnchor editAs="oneCell">
    <xdr:from>
      <xdr:col>19</xdr:col>
      <xdr:colOff>234878</xdr:colOff>
      <xdr:row>25</xdr:row>
      <xdr:rowOff>170378</xdr:rowOff>
    </xdr:from>
    <xdr:to>
      <xdr:col>19</xdr:col>
      <xdr:colOff>595915</xdr:colOff>
      <xdr:row>25</xdr:row>
      <xdr:rowOff>533855</xdr:rowOff>
    </xdr:to>
    <xdr:pic>
      <xdr:nvPicPr>
        <xdr:cNvPr id="12" name="Picture 11">
          <a:extLst>
            <a:ext uri="{FF2B5EF4-FFF2-40B4-BE49-F238E27FC236}">
              <a16:creationId xmlns:a16="http://schemas.microsoft.com/office/drawing/2014/main" id="{7FDB1404-93F3-4A49-B33C-DC65C7FEC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89959" y="8005459"/>
          <a:ext cx="361037" cy="363477"/>
        </a:xfrm>
        <a:prstGeom prst="rect">
          <a:avLst/>
        </a:prstGeom>
      </xdr:spPr>
    </xdr:pic>
    <xdr:clientData/>
  </xdr:twoCellAnchor>
  <xdr:twoCellAnchor editAs="oneCell">
    <xdr:from>
      <xdr:col>19</xdr:col>
      <xdr:colOff>226991</xdr:colOff>
      <xdr:row>27</xdr:row>
      <xdr:rowOff>198012</xdr:rowOff>
    </xdr:from>
    <xdr:to>
      <xdr:col>19</xdr:col>
      <xdr:colOff>587199</xdr:colOff>
      <xdr:row>27</xdr:row>
      <xdr:rowOff>560655</xdr:rowOff>
    </xdr:to>
    <xdr:pic>
      <xdr:nvPicPr>
        <xdr:cNvPr id="13" name="Picture 12">
          <a:extLst>
            <a:ext uri="{FF2B5EF4-FFF2-40B4-BE49-F238E27FC236}">
              <a16:creationId xmlns:a16="http://schemas.microsoft.com/office/drawing/2014/main" id="{B52D312A-2977-437E-AFCA-F21A31A013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682072" y="8913899"/>
          <a:ext cx="360208" cy="362643"/>
        </a:xfrm>
        <a:prstGeom prst="rect">
          <a:avLst/>
        </a:prstGeom>
      </xdr:spPr>
    </xdr:pic>
    <xdr:clientData/>
  </xdr:twoCellAnchor>
  <xdr:twoCellAnchor editAs="oneCell">
    <xdr:from>
      <xdr:col>19</xdr:col>
      <xdr:colOff>248158</xdr:colOff>
      <xdr:row>29</xdr:row>
      <xdr:rowOff>167285</xdr:rowOff>
    </xdr:from>
    <xdr:to>
      <xdr:col>19</xdr:col>
      <xdr:colOff>608366</xdr:colOff>
      <xdr:row>29</xdr:row>
      <xdr:rowOff>529928</xdr:rowOff>
    </xdr:to>
    <xdr:pic>
      <xdr:nvPicPr>
        <xdr:cNvPr id="14" name="Picture 13">
          <a:extLst>
            <a:ext uri="{FF2B5EF4-FFF2-40B4-BE49-F238E27FC236}">
              <a16:creationId xmlns:a16="http://schemas.microsoft.com/office/drawing/2014/main" id="{A46DEA17-FA2F-440F-B35E-834C14781B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703239" y="9763979"/>
          <a:ext cx="360208" cy="362643"/>
        </a:xfrm>
        <a:prstGeom prst="rect">
          <a:avLst/>
        </a:prstGeom>
      </xdr:spPr>
    </xdr:pic>
    <xdr:clientData/>
  </xdr:twoCellAnchor>
  <xdr:twoCellAnchor editAs="oneCell">
    <xdr:from>
      <xdr:col>19</xdr:col>
      <xdr:colOff>244778</xdr:colOff>
      <xdr:row>31</xdr:row>
      <xdr:rowOff>86395</xdr:rowOff>
    </xdr:from>
    <xdr:to>
      <xdr:col>19</xdr:col>
      <xdr:colOff>605815</xdr:colOff>
      <xdr:row>31</xdr:row>
      <xdr:rowOff>449872</xdr:rowOff>
    </xdr:to>
    <xdr:pic>
      <xdr:nvPicPr>
        <xdr:cNvPr id="16" name="Picture 15">
          <a:extLst>
            <a:ext uri="{FF2B5EF4-FFF2-40B4-BE49-F238E27FC236}">
              <a16:creationId xmlns:a16="http://schemas.microsoft.com/office/drawing/2014/main" id="{77814B16-A29F-4584-80B7-E256BA34E0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99859" y="10563895"/>
          <a:ext cx="361037" cy="363477"/>
        </a:xfrm>
        <a:prstGeom prst="rect">
          <a:avLst/>
        </a:prstGeom>
      </xdr:spPr>
    </xdr:pic>
    <xdr:clientData/>
  </xdr:twoCellAnchor>
  <xdr:twoCellAnchor editAs="oneCell">
    <xdr:from>
      <xdr:col>19</xdr:col>
      <xdr:colOff>245119</xdr:colOff>
      <xdr:row>33</xdr:row>
      <xdr:rowOff>168672</xdr:rowOff>
    </xdr:from>
    <xdr:to>
      <xdr:col>19</xdr:col>
      <xdr:colOff>606156</xdr:colOff>
      <xdr:row>33</xdr:row>
      <xdr:rowOff>532149</xdr:rowOff>
    </xdr:to>
    <xdr:pic>
      <xdr:nvPicPr>
        <xdr:cNvPr id="18" name="Picture 17">
          <a:extLst>
            <a:ext uri="{FF2B5EF4-FFF2-40B4-BE49-F238E27FC236}">
              <a16:creationId xmlns:a16="http://schemas.microsoft.com/office/drawing/2014/main" id="{D49E0FCD-62F2-4136-AF30-E9EB458892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700200" y="11526978"/>
          <a:ext cx="361037" cy="363477"/>
        </a:xfrm>
        <a:prstGeom prst="rect">
          <a:avLst/>
        </a:prstGeom>
      </xdr:spPr>
    </xdr:pic>
    <xdr:clientData/>
  </xdr:twoCellAnchor>
  <xdr:twoCellAnchor editAs="oneCell">
    <xdr:from>
      <xdr:col>19</xdr:col>
      <xdr:colOff>247817</xdr:colOff>
      <xdr:row>36</xdr:row>
      <xdr:rowOff>188793</xdr:rowOff>
    </xdr:from>
    <xdr:to>
      <xdr:col>19</xdr:col>
      <xdr:colOff>608025</xdr:colOff>
      <xdr:row>36</xdr:row>
      <xdr:rowOff>551436</xdr:rowOff>
    </xdr:to>
    <xdr:pic>
      <xdr:nvPicPr>
        <xdr:cNvPr id="21" name="Picture 20">
          <a:extLst>
            <a:ext uri="{FF2B5EF4-FFF2-40B4-BE49-F238E27FC236}">
              <a16:creationId xmlns:a16="http://schemas.microsoft.com/office/drawing/2014/main" id="{0F3224AC-5D1C-4DA0-B958-6C8BC70CD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702898" y="12622503"/>
          <a:ext cx="360208" cy="362643"/>
        </a:xfrm>
        <a:prstGeom prst="rect">
          <a:avLst/>
        </a:prstGeom>
      </xdr:spPr>
    </xdr:pic>
    <xdr:clientData/>
  </xdr:twoCellAnchor>
  <xdr:twoCellAnchor editAs="oneCell">
    <xdr:from>
      <xdr:col>19</xdr:col>
      <xdr:colOff>245461</xdr:colOff>
      <xdr:row>39</xdr:row>
      <xdr:rowOff>404236</xdr:rowOff>
    </xdr:from>
    <xdr:to>
      <xdr:col>19</xdr:col>
      <xdr:colOff>606498</xdr:colOff>
      <xdr:row>39</xdr:row>
      <xdr:rowOff>767713</xdr:rowOff>
    </xdr:to>
    <xdr:pic>
      <xdr:nvPicPr>
        <xdr:cNvPr id="25" name="Picture 24">
          <a:extLst>
            <a:ext uri="{FF2B5EF4-FFF2-40B4-BE49-F238E27FC236}">
              <a16:creationId xmlns:a16="http://schemas.microsoft.com/office/drawing/2014/main" id="{8DCF2F41-34D6-4C07-B9BB-D532BD9360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700542" y="14056736"/>
          <a:ext cx="361037" cy="363477"/>
        </a:xfrm>
        <a:prstGeom prst="rect">
          <a:avLst/>
        </a:prstGeom>
      </xdr:spPr>
    </xdr:pic>
    <xdr:clientData/>
  </xdr:twoCellAnchor>
  <xdr:twoCellAnchor editAs="oneCell">
    <xdr:from>
      <xdr:col>19</xdr:col>
      <xdr:colOff>245461</xdr:colOff>
      <xdr:row>41</xdr:row>
      <xdr:rowOff>120535</xdr:rowOff>
    </xdr:from>
    <xdr:to>
      <xdr:col>19</xdr:col>
      <xdr:colOff>606498</xdr:colOff>
      <xdr:row>41</xdr:row>
      <xdr:rowOff>484012</xdr:rowOff>
    </xdr:to>
    <xdr:pic>
      <xdr:nvPicPr>
        <xdr:cNvPr id="27" name="Picture 26">
          <a:extLst>
            <a:ext uri="{FF2B5EF4-FFF2-40B4-BE49-F238E27FC236}">
              <a16:creationId xmlns:a16="http://schemas.microsoft.com/office/drawing/2014/main" id="{260AF637-61F4-4DF1-A0EE-97BC7EE1F8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700542" y="15155696"/>
          <a:ext cx="361037" cy="3634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258134</xdr:colOff>
      <xdr:row>39</xdr:row>
      <xdr:rowOff>258518</xdr:rowOff>
    </xdr:from>
    <xdr:to>
      <xdr:col>19</xdr:col>
      <xdr:colOff>618342</xdr:colOff>
      <xdr:row>39</xdr:row>
      <xdr:rowOff>621161</xdr:rowOff>
    </xdr:to>
    <xdr:pic>
      <xdr:nvPicPr>
        <xdr:cNvPr id="5" name="Picture 4">
          <a:extLst>
            <a:ext uri="{FF2B5EF4-FFF2-40B4-BE49-F238E27FC236}">
              <a16:creationId xmlns:a16="http://schemas.microsoft.com/office/drawing/2014/main" id="{62CB3619-C853-4BC8-8FEC-8F4A06A631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271857" y="16975626"/>
          <a:ext cx="360208" cy="362643"/>
        </a:xfrm>
        <a:prstGeom prst="rect">
          <a:avLst/>
        </a:prstGeom>
      </xdr:spPr>
    </xdr:pic>
    <xdr:clientData/>
  </xdr:twoCellAnchor>
  <xdr:twoCellAnchor editAs="oneCell">
    <xdr:from>
      <xdr:col>19</xdr:col>
      <xdr:colOff>238070</xdr:colOff>
      <xdr:row>37</xdr:row>
      <xdr:rowOff>287994</xdr:rowOff>
    </xdr:from>
    <xdr:to>
      <xdr:col>19</xdr:col>
      <xdr:colOff>599107</xdr:colOff>
      <xdr:row>37</xdr:row>
      <xdr:rowOff>651471</xdr:rowOff>
    </xdr:to>
    <xdr:pic>
      <xdr:nvPicPr>
        <xdr:cNvPr id="2" name="Picture 1">
          <a:extLst>
            <a:ext uri="{FF2B5EF4-FFF2-40B4-BE49-F238E27FC236}">
              <a16:creationId xmlns:a16="http://schemas.microsoft.com/office/drawing/2014/main" id="{70357B7A-F40F-4879-897E-EA416CAAF9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251793" y="15803486"/>
          <a:ext cx="361037" cy="363477"/>
        </a:xfrm>
        <a:prstGeom prst="rect">
          <a:avLst/>
        </a:prstGeom>
      </xdr:spPr>
    </xdr:pic>
    <xdr:clientData/>
  </xdr:twoCellAnchor>
  <xdr:oneCellAnchor>
    <xdr:from>
      <xdr:col>19</xdr:col>
      <xdr:colOff>275465</xdr:colOff>
      <xdr:row>9</xdr:row>
      <xdr:rowOff>19942</xdr:rowOff>
    </xdr:from>
    <xdr:ext cx="357351" cy="361774"/>
    <xdr:pic>
      <xdr:nvPicPr>
        <xdr:cNvPr id="9" name="Picture 8">
          <a:extLst>
            <a:ext uri="{FF2B5EF4-FFF2-40B4-BE49-F238E27FC236}">
              <a16:creationId xmlns:a16="http://schemas.microsoft.com/office/drawing/2014/main" id="{304B4F87-D7AF-425A-9B3E-AAB0A05252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372465" y="2496442"/>
          <a:ext cx="357351" cy="361774"/>
        </a:xfrm>
        <a:prstGeom prst="rect">
          <a:avLst/>
        </a:prstGeom>
      </xdr:spPr>
    </xdr:pic>
    <xdr:clientData/>
  </xdr:oneCellAnchor>
  <xdr:oneCellAnchor>
    <xdr:from>
      <xdr:col>19</xdr:col>
      <xdr:colOff>249826</xdr:colOff>
      <xdr:row>28</xdr:row>
      <xdr:rowOff>404252</xdr:rowOff>
    </xdr:from>
    <xdr:ext cx="360000" cy="363184"/>
    <xdr:pic>
      <xdr:nvPicPr>
        <xdr:cNvPr id="17" name="Picture 16">
          <a:extLst>
            <a:ext uri="{FF2B5EF4-FFF2-40B4-BE49-F238E27FC236}">
              <a16:creationId xmlns:a16="http://schemas.microsoft.com/office/drawing/2014/main" id="{3755B99E-0A48-45B4-A0C4-BDD608C89FB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810668" y="11232673"/>
          <a:ext cx="360000" cy="363184"/>
        </a:xfrm>
        <a:prstGeom prst="rect">
          <a:avLst/>
        </a:prstGeom>
      </xdr:spPr>
    </xdr:pic>
    <xdr:clientData/>
  </xdr:oneCellAnchor>
  <xdr:twoCellAnchor editAs="oneCell">
    <xdr:from>
      <xdr:col>19</xdr:col>
      <xdr:colOff>266488</xdr:colOff>
      <xdr:row>11</xdr:row>
      <xdr:rowOff>107560</xdr:rowOff>
    </xdr:from>
    <xdr:to>
      <xdr:col>19</xdr:col>
      <xdr:colOff>627525</xdr:colOff>
      <xdr:row>11</xdr:row>
      <xdr:rowOff>471037</xdr:rowOff>
    </xdr:to>
    <xdr:pic>
      <xdr:nvPicPr>
        <xdr:cNvPr id="3" name="Picture 2">
          <a:extLst>
            <a:ext uri="{FF2B5EF4-FFF2-40B4-BE49-F238E27FC236}">
              <a16:creationId xmlns:a16="http://schemas.microsoft.com/office/drawing/2014/main" id="{94B372BE-F805-4D9B-B6ED-ECB4C22704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827330" y="3225744"/>
          <a:ext cx="361037" cy="363477"/>
        </a:xfrm>
        <a:prstGeom prst="rect">
          <a:avLst/>
        </a:prstGeom>
      </xdr:spPr>
    </xdr:pic>
    <xdr:clientData/>
  </xdr:twoCellAnchor>
  <xdr:twoCellAnchor editAs="oneCell">
    <xdr:from>
      <xdr:col>19</xdr:col>
      <xdr:colOff>255361</xdr:colOff>
      <xdr:row>13</xdr:row>
      <xdr:rowOff>160478</xdr:rowOff>
    </xdr:from>
    <xdr:to>
      <xdr:col>19</xdr:col>
      <xdr:colOff>616398</xdr:colOff>
      <xdr:row>13</xdr:row>
      <xdr:rowOff>523955</xdr:rowOff>
    </xdr:to>
    <xdr:pic>
      <xdr:nvPicPr>
        <xdr:cNvPr id="4" name="Picture 3">
          <a:extLst>
            <a:ext uri="{FF2B5EF4-FFF2-40B4-BE49-F238E27FC236}">
              <a16:creationId xmlns:a16="http://schemas.microsoft.com/office/drawing/2014/main" id="{C86A2ECC-E6A9-4737-8994-B32F0A3BC2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816203" y="4160978"/>
          <a:ext cx="361037" cy="363477"/>
        </a:xfrm>
        <a:prstGeom prst="rect">
          <a:avLst/>
        </a:prstGeom>
      </xdr:spPr>
    </xdr:pic>
    <xdr:clientData/>
  </xdr:twoCellAnchor>
  <xdr:twoCellAnchor editAs="oneCell">
    <xdr:from>
      <xdr:col>19</xdr:col>
      <xdr:colOff>259594</xdr:colOff>
      <xdr:row>15</xdr:row>
      <xdr:rowOff>196462</xdr:rowOff>
    </xdr:from>
    <xdr:to>
      <xdr:col>19</xdr:col>
      <xdr:colOff>620631</xdr:colOff>
      <xdr:row>15</xdr:row>
      <xdr:rowOff>559939</xdr:rowOff>
    </xdr:to>
    <xdr:pic>
      <xdr:nvPicPr>
        <xdr:cNvPr id="11" name="Picture 10">
          <a:extLst>
            <a:ext uri="{FF2B5EF4-FFF2-40B4-BE49-F238E27FC236}">
              <a16:creationId xmlns:a16="http://schemas.microsoft.com/office/drawing/2014/main" id="{047CF071-DB0B-48CA-812D-881C1C22C1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820436" y="5079278"/>
          <a:ext cx="361037" cy="363477"/>
        </a:xfrm>
        <a:prstGeom prst="rect">
          <a:avLst/>
        </a:prstGeom>
      </xdr:spPr>
    </xdr:pic>
    <xdr:clientData/>
  </xdr:twoCellAnchor>
  <xdr:twoCellAnchor editAs="oneCell">
    <xdr:from>
      <xdr:col>19</xdr:col>
      <xdr:colOff>258957</xdr:colOff>
      <xdr:row>17</xdr:row>
      <xdr:rowOff>116974</xdr:rowOff>
    </xdr:from>
    <xdr:to>
      <xdr:col>19</xdr:col>
      <xdr:colOff>619165</xdr:colOff>
      <xdr:row>17</xdr:row>
      <xdr:rowOff>479617</xdr:rowOff>
    </xdr:to>
    <xdr:pic>
      <xdr:nvPicPr>
        <xdr:cNvPr id="21" name="Picture 20">
          <a:extLst>
            <a:ext uri="{FF2B5EF4-FFF2-40B4-BE49-F238E27FC236}">
              <a16:creationId xmlns:a16="http://schemas.microsoft.com/office/drawing/2014/main" id="{75A27C23-80B5-4AE8-A8B8-D287A7663E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819799" y="6082632"/>
          <a:ext cx="360208" cy="362643"/>
        </a:xfrm>
        <a:prstGeom prst="rect">
          <a:avLst/>
        </a:prstGeom>
      </xdr:spPr>
    </xdr:pic>
    <xdr:clientData/>
  </xdr:twoCellAnchor>
  <xdr:twoCellAnchor editAs="oneCell">
    <xdr:from>
      <xdr:col>19</xdr:col>
      <xdr:colOff>268984</xdr:colOff>
      <xdr:row>20</xdr:row>
      <xdr:rowOff>169334</xdr:rowOff>
    </xdr:from>
    <xdr:to>
      <xdr:col>19</xdr:col>
      <xdr:colOff>629192</xdr:colOff>
      <xdr:row>20</xdr:row>
      <xdr:rowOff>531977</xdr:rowOff>
    </xdr:to>
    <xdr:pic>
      <xdr:nvPicPr>
        <xdr:cNvPr id="22" name="Picture 21">
          <a:extLst>
            <a:ext uri="{FF2B5EF4-FFF2-40B4-BE49-F238E27FC236}">
              <a16:creationId xmlns:a16="http://schemas.microsoft.com/office/drawing/2014/main" id="{F593BE4F-3525-4005-B5ED-67965DAD16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829826" y="7117571"/>
          <a:ext cx="360208" cy="362643"/>
        </a:xfrm>
        <a:prstGeom prst="rect">
          <a:avLst/>
        </a:prstGeom>
      </xdr:spPr>
    </xdr:pic>
    <xdr:clientData/>
  </xdr:twoCellAnchor>
  <xdr:twoCellAnchor editAs="oneCell">
    <xdr:from>
      <xdr:col>19</xdr:col>
      <xdr:colOff>265944</xdr:colOff>
      <xdr:row>22</xdr:row>
      <xdr:rowOff>234562</xdr:rowOff>
    </xdr:from>
    <xdr:to>
      <xdr:col>19</xdr:col>
      <xdr:colOff>626981</xdr:colOff>
      <xdr:row>22</xdr:row>
      <xdr:rowOff>598039</xdr:rowOff>
    </xdr:to>
    <xdr:pic>
      <xdr:nvPicPr>
        <xdr:cNvPr id="31" name="Picture 30">
          <a:extLst>
            <a:ext uri="{FF2B5EF4-FFF2-40B4-BE49-F238E27FC236}">
              <a16:creationId xmlns:a16="http://schemas.microsoft.com/office/drawing/2014/main" id="{2CF6CF31-49A4-4FC1-93A0-A05F42592C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826786" y="8275667"/>
          <a:ext cx="361037" cy="363477"/>
        </a:xfrm>
        <a:prstGeom prst="rect">
          <a:avLst/>
        </a:prstGeom>
      </xdr:spPr>
    </xdr:pic>
    <xdr:clientData/>
  </xdr:twoCellAnchor>
  <xdr:twoCellAnchor editAs="oneCell">
    <xdr:from>
      <xdr:col>19</xdr:col>
      <xdr:colOff>276528</xdr:colOff>
      <xdr:row>24</xdr:row>
      <xdr:rowOff>245145</xdr:rowOff>
    </xdr:from>
    <xdr:to>
      <xdr:col>19</xdr:col>
      <xdr:colOff>637565</xdr:colOff>
      <xdr:row>24</xdr:row>
      <xdr:rowOff>608622</xdr:rowOff>
    </xdr:to>
    <xdr:pic>
      <xdr:nvPicPr>
        <xdr:cNvPr id="32" name="Picture 31">
          <a:extLst>
            <a:ext uri="{FF2B5EF4-FFF2-40B4-BE49-F238E27FC236}">
              <a16:creationId xmlns:a16="http://schemas.microsoft.com/office/drawing/2014/main" id="{8CFCC567-0A35-4CB8-8570-DBD086A352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837370" y="9469356"/>
          <a:ext cx="361037" cy="363477"/>
        </a:xfrm>
        <a:prstGeom prst="rect">
          <a:avLst/>
        </a:prstGeom>
      </xdr:spPr>
    </xdr:pic>
    <xdr:clientData/>
  </xdr:twoCellAnchor>
  <xdr:twoCellAnchor editAs="oneCell">
    <xdr:from>
      <xdr:col>19</xdr:col>
      <xdr:colOff>246448</xdr:colOff>
      <xdr:row>30</xdr:row>
      <xdr:rowOff>437872</xdr:rowOff>
    </xdr:from>
    <xdr:to>
      <xdr:col>19</xdr:col>
      <xdr:colOff>607485</xdr:colOff>
      <xdr:row>30</xdr:row>
      <xdr:rowOff>801349</xdr:rowOff>
    </xdr:to>
    <xdr:pic>
      <xdr:nvPicPr>
        <xdr:cNvPr id="33" name="Picture 32">
          <a:extLst>
            <a:ext uri="{FF2B5EF4-FFF2-40B4-BE49-F238E27FC236}">
              <a16:creationId xmlns:a16="http://schemas.microsoft.com/office/drawing/2014/main" id="{B2DD5172-40CE-45E2-9C6D-BE625D3B31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807290" y="12690030"/>
          <a:ext cx="361037" cy="363477"/>
        </a:xfrm>
        <a:prstGeom prst="rect">
          <a:avLst/>
        </a:prstGeom>
      </xdr:spPr>
    </xdr:pic>
    <xdr:clientData/>
  </xdr:twoCellAnchor>
  <xdr:twoCellAnchor editAs="oneCell">
    <xdr:from>
      <xdr:col>19</xdr:col>
      <xdr:colOff>248930</xdr:colOff>
      <xdr:row>32</xdr:row>
      <xdr:rowOff>361505</xdr:rowOff>
    </xdr:from>
    <xdr:to>
      <xdr:col>19</xdr:col>
      <xdr:colOff>609138</xdr:colOff>
      <xdr:row>32</xdr:row>
      <xdr:rowOff>724148</xdr:rowOff>
    </xdr:to>
    <xdr:pic>
      <xdr:nvPicPr>
        <xdr:cNvPr id="34" name="Picture 33">
          <a:extLst>
            <a:ext uri="{FF2B5EF4-FFF2-40B4-BE49-F238E27FC236}">
              <a16:creationId xmlns:a16="http://schemas.microsoft.com/office/drawing/2014/main" id="{249612B1-9166-468B-BC0D-018FD1ABBF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809772" y="14047426"/>
          <a:ext cx="360208" cy="362643"/>
        </a:xfrm>
        <a:prstGeom prst="rect">
          <a:avLst/>
        </a:prstGeom>
      </xdr:spPr>
    </xdr:pic>
    <xdr:clientData/>
  </xdr:twoCellAnchor>
  <xdr:twoCellAnchor editAs="oneCell">
    <xdr:from>
      <xdr:col>19</xdr:col>
      <xdr:colOff>239462</xdr:colOff>
      <xdr:row>43</xdr:row>
      <xdr:rowOff>262356</xdr:rowOff>
    </xdr:from>
    <xdr:to>
      <xdr:col>19</xdr:col>
      <xdr:colOff>599670</xdr:colOff>
      <xdr:row>43</xdr:row>
      <xdr:rowOff>624999</xdr:rowOff>
    </xdr:to>
    <xdr:pic>
      <xdr:nvPicPr>
        <xdr:cNvPr id="36" name="Picture 35">
          <a:extLst>
            <a:ext uri="{FF2B5EF4-FFF2-40B4-BE49-F238E27FC236}">
              <a16:creationId xmlns:a16="http://schemas.microsoft.com/office/drawing/2014/main" id="{D395FB02-587A-4EDA-87FB-27836093EB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800304" y="18540330"/>
          <a:ext cx="360208" cy="3626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239793</xdr:colOff>
      <xdr:row>77</xdr:row>
      <xdr:rowOff>104865</xdr:rowOff>
    </xdr:from>
    <xdr:to>
      <xdr:col>19</xdr:col>
      <xdr:colOff>600830</xdr:colOff>
      <xdr:row>77</xdr:row>
      <xdr:rowOff>468342</xdr:rowOff>
    </xdr:to>
    <xdr:pic>
      <xdr:nvPicPr>
        <xdr:cNvPr id="150" name="Picture 149">
          <a:extLst>
            <a:ext uri="{FF2B5EF4-FFF2-40B4-BE49-F238E27FC236}">
              <a16:creationId xmlns:a16="http://schemas.microsoft.com/office/drawing/2014/main" id="{63DF8C3D-027D-44B0-BE83-1A47D777EF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993" y="28194090"/>
          <a:ext cx="361037" cy="363477"/>
        </a:xfrm>
        <a:prstGeom prst="rect">
          <a:avLst/>
        </a:prstGeom>
      </xdr:spPr>
    </xdr:pic>
    <xdr:clientData/>
  </xdr:twoCellAnchor>
  <xdr:oneCellAnchor>
    <xdr:from>
      <xdr:col>19</xdr:col>
      <xdr:colOff>240897</xdr:colOff>
      <xdr:row>82</xdr:row>
      <xdr:rowOff>101766</xdr:rowOff>
    </xdr:from>
    <xdr:ext cx="360000" cy="367792"/>
    <xdr:pic>
      <xdr:nvPicPr>
        <xdr:cNvPr id="101" name="Picture 100">
          <a:extLst>
            <a:ext uri="{FF2B5EF4-FFF2-40B4-BE49-F238E27FC236}">
              <a16:creationId xmlns:a16="http://schemas.microsoft.com/office/drawing/2014/main" id="{500CE5CB-5E90-4A00-A6D6-EFAECB0A84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7097" y="29905491"/>
          <a:ext cx="360000" cy="367792"/>
        </a:xfrm>
        <a:prstGeom prst="rect">
          <a:avLst/>
        </a:prstGeom>
      </xdr:spPr>
    </xdr:pic>
    <xdr:clientData/>
  </xdr:oneCellAnchor>
  <xdr:oneCellAnchor>
    <xdr:from>
      <xdr:col>19</xdr:col>
      <xdr:colOff>248295</xdr:colOff>
      <xdr:row>199</xdr:row>
      <xdr:rowOff>43196</xdr:rowOff>
    </xdr:from>
    <xdr:ext cx="360000" cy="364372"/>
    <xdr:pic>
      <xdr:nvPicPr>
        <xdr:cNvPr id="145" name="Picture 144">
          <a:extLst>
            <a:ext uri="{FF2B5EF4-FFF2-40B4-BE49-F238E27FC236}">
              <a16:creationId xmlns:a16="http://schemas.microsoft.com/office/drawing/2014/main" id="{7D599801-D486-4071-87B0-584109CE57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64495" y="87625571"/>
          <a:ext cx="360000" cy="364372"/>
        </a:xfrm>
        <a:prstGeom prst="rect">
          <a:avLst/>
        </a:prstGeom>
      </xdr:spPr>
    </xdr:pic>
    <xdr:clientData/>
  </xdr:oneCellAnchor>
  <xdr:twoCellAnchor editAs="oneCell">
    <xdr:from>
      <xdr:col>19</xdr:col>
      <xdr:colOff>251039</xdr:colOff>
      <xdr:row>9</xdr:row>
      <xdr:rowOff>345241</xdr:rowOff>
    </xdr:from>
    <xdr:to>
      <xdr:col>19</xdr:col>
      <xdr:colOff>606684</xdr:colOff>
      <xdr:row>9</xdr:row>
      <xdr:rowOff>703290</xdr:rowOff>
    </xdr:to>
    <xdr:pic>
      <xdr:nvPicPr>
        <xdr:cNvPr id="8" name="Picture 7">
          <a:extLst>
            <a:ext uri="{FF2B5EF4-FFF2-40B4-BE49-F238E27FC236}">
              <a16:creationId xmlns:a16="http://schemas.microsoft.com/office/drawing/2014/main" id="{D62B6307-6E55-4213-ABA4-C61677C415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6037139" y="2529641"/>
          <a:ext cx="355645" cy="358049"/>
        </a:xfrm>
        <a:prstGeom prst="rect">
          <a:avLst/>
        </a:prstGeom>
      </xdr:spPr>
    </xdr:pic>
    <xdr:clientData/>
  </xdr:twoCellAnchor>
  <xdr:twoCellAnchor editAs="oneCell">
    <xdr:from>
      <xdr:col>19</xdr:col>
      <xdr:colOff>239773</xdr:colOff>
      <xdr:row>11</xdr:row>
      <xdr:rowOff>117768</xdr:rowOff>
    </xdr:from>
    <xdr:to>
      <xdr:col>19</xdr:col>
      <xdr:colOff>595418</xdr:colOff>
      <xdr:row>11</xdr:row>
      <xdr:rowOff>475817</xdr:rowOff>
    </xdr:to>
    <xdr:pic>
      <xdr:nvPicPr>
        <xdr:cNvPr id="9" name="Picture 8">
          <a:extLst>
            <a:ext uri="{FF2B5EF4-FFF2-40B4-BE49-F238E27FC236}">
              <a16:creationId xmlns:a16="http://schemas.microsoft.com/office/drawing/2014/main" id="{5139DB86-9427-4099-867E-4AB54DF6862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973" y="3518193"/>
          <a:ext cx="355645" cy="358049"/>
        </a:xfrm>
        <a:prstGeom prst="rect">
          <a:avLst/>
        </a:prstGeom>
      </xdr:spPr>
    </xdr:pic>
    <xdr:clientData/>
  </xdr:twoCellAnchor>
  <xdr:twoCellAnchor editAs="oneCell">
    <xdr:from>
      <xdr:col>19</xdr:col>
      <xdr:colOff>257389</xdr:colOff>
      <xdr:row>13</xdr:row>
      <xdr:rowOff>128726</xdr:rowOff>
    </xdr:from>
    <xdr:to>
      <xdr:col>19</xdr:col>
      <xdr:colOff>613034</xdr:colOff>
      <xdr:row>13</xdr:row>
      <xdr:rowOff>486775</xdr:rowOff>
    </xdr:to>
    <xdr:pic>
      <xdr:nvPicPr>
        <xdr:cNvPr id="10" name="Picture 9">
          <a:extLst>
            <a:ext uri="{FF2B5EF4-FFF2-40B4-BE49-F238E27FC236}">
              <a16:creationId xmlns:a16="http://schemas.microsoft.com/office/drawing/2014/main" id="{D0228398-AB9E-4BF9-ABBE-2261AF83B3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73589" y="4291151"/>
          <a:ext cx="355645" cy="358049"/>
        </a:xfrm>
        <a:prstGeom prst="rect">
          <a:avLst/>
        </a:prstGeom>
      </xdr:spPr>
    </xdr:pic>
    <xdr:clientData/>
  </xdr:twoCellAnchor>
  <xdr:twoCellAnchor editAs="oneCell">
    <xdr:from>
      <xdr:col>19</xdr:col>
      <xdr:colOff>222349</xdr:colOff>
      <xdr:row>15</xdr:row>
      <xdr:rowOff>131711</xdr:rowOff>
    </xdr:from>
    <xdr:to>
      <xdr:col>19</xdr:col>
      <xdr:colOff>582557</xdr:colOff>
      <xdr:row>15</xdr:row>
      <xdr:rowOff>494354</xdr:rowOff>
    </xdr:to>
    <xdr:pic>
      <xdr:nvPicPr>
        <xdr:cNvPr id="11" name="Picture 10">
          <a:extLst>
            <a:ext uri="{FF2B5EF4-FFF2-40B4-BE49-F238E27FC236}">
              <a16:creationId xmlns:a16="http://schemas.microsoft.com/office/drawing/2014/main" id="{A2104005-5E56-4EC2-80B4-C3651636297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538549" y="5056136"/>
          <a:ext cx="360208" cy="362643"/>
        </a:xfrm>
        <a:prstGeom prst="rect">
          <a:avLst/>
        </a:prstGeom>
      </xdr:spPr>
    </xdr:pic>
    <xdr:clientData/>
  </xdr:twoCellAnchor>
  <xdr:twoCellAnchor editAs="oneCell">
    <xdr:from>
      <xdr:col>19</xdr:col>
      <xdr:colOff>239076</xdr:colOff>
      <xdr:row>17</xdr:row>
      <xdr:rowOff>112239</xdr:rowOff>
    </xdr:from>
    <xdr:to>
      <xdr:col>19</xdr:col>
      <xdr:colOff>600113</xdr:colOff>
      <xdr:row>17</xdr:row>
      <xdr:rowOff>475716</xdr:rowOff>
    </xdr:to>
    <xdr:pic>
      <xdr:nvPicPr>
        <xdr:cNvPr id="12" name="Picture 11">
          <a:extLst>
            <a:ext uri="{FF2B5EF4-FFF2-40B4-BE49-F238E27FC236}">
              <a16:creationId xmlns:a16="http://schemas.microsoft.com/office/drawing/2014/main" id="{15BAACCD-0091-4A68-AB4A-7CBB6FE19D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276" y="5798664"/>
          <a:ext cx="361037" cy="363477"/>
        </a:xfrm>
        <a:prstGeom prst="rect">
          <a:avLst/>
        </a:prstGeom>
      </xdr:spPr>
    </xdr:pic>
    <xdr:clientData/>
  </xdr:twoCellAnchor>
  <xdr:twoCellAnchor editAs="oneCell">
    <xdr:from>
      <xdr:col>19</xdr:col>
      <xdr:colOff>248601</xdr:colOff>
      <xdr:row>20</xdr:row>
      <xdr:rowOff>87248</xdr:rowOff>
    </xdr:from>
    <xdr:to>
      <xdr:col>19</xdr:col>
      <xdr:colOff>609638</xdr:colOff>
      <xdr:row>20</xdr:row>
      <xdr:rowOff>450725</xdr:rowOff>
    </xdr:to>
    <xdr:pic>
      <xdr:nvPicPr>
        <xdr:cNvPr id="13" name="Picture 12">
          <a:extLst>
            <a:ext uri="{FF2B5EF4-FFF2-40B4-BE49-F238E27FC236}">
              <a16:creationId xmlns:a16="http://schemas.microsoft.com/office/drawing/2014/main" id="{E9FC302A-A83A-4041-833E-81672633F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4801" y="6726173"/>
          <a:ext cx="361037" cy="363477"/>
        </a:xfrm>
        <a:prstGeom prst="rect">
          <a:avLst/>
        </a:prstGeom>
      </xdr:spPr>
    </xdr:pic>
    <xdr:clientData/>
  </xdr:twoCellAnchor>
  <xdr:twoCellAnchor editAs="oneCell">
    <xdr:from>
      <xdr:col>19</xdr:col>
      <xdr:colOff>258126</xdr:colOff>
      <xdr:row>22</xdr:row>
      <xdr:rowOff>95340</xdr:rowOff>
    </xdr:from>
    <xdr:to>
      <xdr:col>19</xdr:col>
      <xdr:colOff>619163</xdr:colOff>
      <xdr:row>22</xdr:row>
      <xdr:rowOff>458817</xdr:rowOff>
    </xdr:to>
    <xdr:pic>
      <xdr:nvPicPr>
        <xdr:cNvPr id="14" name="Picture 13">
          <a:extLst>
            <a:ext uri="{FF2B5EF4-FFF2-40B4-BE49-F238E27FC236}">
              <a16:creationId xmlns:a16="http://schemas.microsoft.com/office/drawing/2014/main" id="{DAE2D447-54BF-439C-BD59-F54B7948E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74326" y="7496265"/>
          <a:ext cx="361037" cy="363477"/>
        </a:xfrm>
        <a:prstGeom prst="rect">
          <a:avLst/>
        </a:prstGeom>
      </xdr:spPr>
    </xdr:pic>
    <xdr:clientData/>
  </xdr:twoCellAnchor>
  <xdr:twoCellAnchor editAs="oneCell">
    <xdr:from>
      <xdr:col>19</xdr:col>
      <xdr:colOff>239793</xdr:colOff>
      <xdr:row>24</xdr:row>
      <xdr:rowOff>114389</xdr:rowOff>
    </xdr:from>
    <xdr:to>
      <xdr:col>19</xdr:col>
      <xdr:colOff>600830</xdr:colOff>
      <xdr:row>24</xdr:row>
      <xdr:rowOff>477866</xdr:rowOff>
    </xdr:to>
    <xdr:pic>
      <xdr:nvPicPr>
        <xdr:cNvPr id="21" name="Picture 20">
          <a:extLst>
            <a:ext uri="{FF2B5EF4-FFF2-40B4-BE49-F238E27FC236}">
              <a16:creationId xmlns:a16="http://schemas.microsoft.com/office/drawing/2014/main" id="{E834D2B3-38C7-4688-9EEB-5DDD992062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993" y="8277314"/>
          <a:ext cx="361037" cy="363477"/>
        </a:xfrm>
        <a:prstGeom prst="rect">
          <a:avLst/>
        </a:prstGeom>
      </xdr:spPr>
    </xdr:pic>
    <xdr:clientData/>
  </xdr:twoCellAnchor>
  <xdr:twoCellAnchor editAs="oneCell">
    <xdr:from>
      <xdr:col>19</xdr:col>
      <xdr:colOff>248601</xdr:colOff>
      <xdr:row>26</xdr:row>
      <xdr:rowOff>222749</xdr:rowOff>
    </xdr:from>
    <xdr:to>
      <xdr:col>19</xdr:col>
      <xdr:colOff>609638</xdr:colOff>
      <xdr:row>26</xdr:row>
      <xdr:rowOff>586226</xdr:rowOff>
    </xdr:to>
    <xdr:pic>
      <xdr:nvPicPr>
        <xdr:cNvPr id="26" name="Picture 25">
          <a:extLst>
            <a:ext uri="{FF2B5EF4-FFF2-40B4-BE49-F238E27FC236}">
              <a16:creationId xmlns:a16="http://schemas.microsoft.com/office/drawing/2014/main" id="{136E140B-8AE1-4968-AEAA-E1EC21BD0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4801" y="9147674"/>
          <a:ext cx="361037" cy="363477"/>
        </a:xfrm>
        <a:prstGeom prst="rect">
          <a:avLst/>
        </a:prstGeom>
      </xdr:spPr>
    </xdr:pic>
    <xdr:clientData/>
  </xdr:twoCellAnchor>
  <xdr:twoCellAnchor editAs="oneCell">
    <xdr:from>
      <xdr:col>19</xdr:col>
      <xdr:colOff>238359</xdr:colOff>
      <xdr:row>30</xdr:row>
      <xdr:rowOff>114390</xdr:rowOff>
    </xdr:from>
    <xdr:to>
      <xdr:col>19</xdr:col>
      <xdr:colOff>599396</xdr:colOff>
      <xdr:row>30</xdr:row>
      <xdr:rowOff>477867</xdr:rowOff>
    </xdr:to>
    <xdr:pic>
      <xdr:nvPicPr>
        <xdr:cNvPr id="27" name="Picture 26">
          <a:extLst>
            <a:ext uri="{FF2B5EF4-FFF2-40B4-BE49-F238E27FC236}">
              <a16:creationId xmlns:a16="http://schemas.microsoft.com/office/drawing/2014/main" id="{E2A47963-C730-4858-A9AF-77E222FFB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4559" y="10487115"/>
          <a:ext cx="361037" cy="363477"/>
        </a:xfrm>
        <a:prstGeom prst="rect">
          <a:avLst/>
        </a:prstGeom>
      </xdr:spPr>
    </xdr:pic>
    <xdr:clientData/>
  </xdr:twoCellAnchor>
  <xdr:twoCellAnchor editAs="oneCell">
    <xdr:from>
      <xdr:col>19</xdr:col>
      <xdr:colOff>248601</xdr:colOff>
      <xdr:row>32</xdr:row>
      <xdr:rowOff>112955</xdr:rowOff>
    </xdr:from>
    <xdr:to>
      <xdr:col>19</xdr:col>
      <xdr:colOff>609638</xdr:colOff>
      <xdr:row>32</xdr:row>
      <xdr:rowOff>476432</xdr:rowOff>
    </xdr:to>
    <xdr:pic>
      <xdr:nvPicPr>
        <xdr:cNvPr id="30" name="Picture 29">
          <a:extLst>
            <a:ext uri="{FF2B5EF4-FFF2-40B4-BE49-F238E27FC236}">
              <a16:creationId xmlns:a16="http://schemas.microsoft.com/office/drawing/2014/main" id="{FABD85F4-7DB6-48C8-9C32-ACD6BA000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4801" y="11247680"/>
          <a:ext cx="361037" cy="363477"/>
        </a:xfrm>
        <a:prstGeom prst="rect">
          <a:avLst/>
        </a:prstGeom>
      </xdr:spPr>
    </xdr:pic>
    <xdr:clientData/>
  </xdr:twoCellAnchor>
  <xdr:twoCellAnchor editAs="oneCell">
    <xdr:from>
      <xdr:col>19</xdr:col>
      <xdr:colOff>238359</xdr:colOff>
      <xdr:row>34</xdr:row>
      <xdr:rowOff>132722</xdr:rowOff>
    </xdr:from>
    <xdr:to>
      <xdr:col>19</xdr:col>
      <xdr:colOff>599396</xdr:colOff>
      <xdr:row>34</xdr:row>
      <xdr:rowOff>496199</xdr:rowOff>
    </xdr:to>
    <xdr:pic>
      <xdr:nvPicPr>
        <xdr:cNvPr id="37" name="Picture 36">
          <a:extLst>
            <a:ext uri="{FF2B5EF4-FFF2-40B4-BE49-F238E27FC236}">
              <a16:creationId xmlns:a16="http://schemas.microsoft.com/office/drawing/2014/main" id="{C28C24DC-692E-4883-8339-AFCD886708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4559" y="12029447"/>
          <a:ext cx="361037" cy="363477"/>
        </a:xfrm>
        <a:prstGeom prst="rect">
          <a:avLst/>
        </a:prstGeom>
      </xdr:spPr>
    </xdr:pic>
    <xdr:clientData/>
  </xdr:twoCellAnchor>
  <xdr:twoCellAnchor editAs="oneCell">
    <xdr:from>
      <xdr:col>19</xdr:col>
      <xdr:colOff>238359</xdr:colOff>
      <xdr:row>36</xdr:row>
      <xdr:rowOff>112955</xdr:rowOff>
    </xdr:from>
    <xdr:to>
      <xdr:col>19</xdr:col>
      <xdr:colOff>599396</xdr:colOff>
      <xdr:row>36</xdr:row>
      <xdr:rowOff>476432</xdr:rowOff>
    </xdr:to>
    <xdr:pic>
      <xdr:nvPicPr>
        <xdr:cNvPr id="38" name="Picture 37">
          <a:extLst>
            <a:ext uri="{FF2B5EF4-FFF2-40B4-BE49-F238E27FC236}">
              <a16:creationId xmlns:a16="http://schemas.microsoft.com/office/drawing/2014/main" id="{597FE20B-9F03-4E96-8E78-AF7AB5B666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4559" y="12771680"/>
          <a:ext cx="361037" cy="363477"/>
        </a:xfrm>
        <a:prstGeom prst="rect">
          <a:avLst/>
        </a:prstGeom>
      </xdr:spPr>
    </xdr:pic>
    <xdr:clientData/>
  </xdr:twoCellAnchor>
  <xdr:twoCellAnchor editAs="oneCell">
    <xdr:from>
      <xdr:col>19</xdr:col>
      <xdr:colOff>239076</xdr:colOff>
      <xdr:row>38</xdr:row>
      <xdr:rowOff>122480</xdr:rowOff>
    </xdr:from>
    <xdr:to>
      <xdr:col>19</xdr:col>
      <xdr:colOff>600113</xdr:colOff>
      <xdr:row>38</xdr:row>
      <xdr:rowOff>485957</xdr:rowOff>
    </xdr:to>
    <xdr:pic>
      <xdr:nvPicPr>
        <xdr:cNvPr id="39" name="Picture 38">
          <a:extLst>
            <a:ext uri="{FF2B5EF4-FFF2-40B4-BE49-F238E27FC236}">
              <a16:creationId xmlns:a16="http://schemas.microsoft.com/office/drawing/2014/main" id="{3198641E-8656-41D0-AF6C-25EEDFF57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276" y="13543205"/>
          <a:ext cx="361037" cy="363477"/>
        </a:xfrm>
        <a:prstGeom prst="rect">
          <a:avLst/>
        </a:prstGeom>
      </xdr:spPr>
    </xdr:pic>
    <xdr:clientData/>
  </xdr:twoCellAnchor>
  <xdr:twoCellAnchor editAs="oneCell">
    <xdr:from>
      <xdr:col>19</xdr:col>
      <xdr:colOff>249318</xdr:colOff>
      <xdr:row>40</xdr:row>
      <xdr:rowOff>104865</xdr:rowOff>
    </xdr:from>
    <xdr:to>
      <xdr:col>19</xdr:col>
      <xdr:colOff>610355</xdr:colOff>
      <xdr:row>40</xdr:row>
      <xdr:rowOff>468342</xdr:rowOff>
    </xdr:to>
    <xdr:pic>
      <xdr:nvPicPr>
        <xdr:cNvPr id="40" name="Picture 39">
          <a:extLst>
            <a:ext uri="{FF2B5EF4-FFF2-40B4-BE49-F238E27FC236}">
              <a16:creationId xmlns:a16="http://schemas.microsoft.com/office/drawing/2014/main" id="{B8C88C26-ABBE-47C9-9EBC-46947C707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5518" y="14287590"/>
          <a:ext cx="361037" cy="363477"/>
        </a:xfrm>
        <a:prstGeom prst="rect">
          <a:avLst/>
        </a:prstGeom>
      </xdr:spPr>
    </xdr:pic>
    <xdr:clientData/>
  </xdr:twoCellAnchor>
  <xdr:twoCellAnchor editAs="oneCell">
    <xdr:from>
      <xdr:col>19</xdr:col>
      <xdr:colOff>239076</xdr:colOff>
      <xdr:row>42</xdr:row>
      <xdr:rowOff>115106</xdr:rowOff>
    </xdr:from>
    <xdr:to>
      <xdr:col>19</xdr:col>
      <xdr:colOff>600113</xdr:colOff>
      <xdr:row>42</xdr:row>
      <xdr:rowOff>478583</xdr:rowOff>
    </xdr:to>
    <xdr:pic>
      <xdr:nvPicPr>
        <xdr:cNvPr id="44" name="Picture 43">
          <a:extLst>
            <a:ext uri="{FF2B5EF4-FFF2-40B4-BE49-F238E27FC236}">
              <a16:creationId xmlns:a16="http://schemas.microsoft.com/office/drawing/2014/main" id="{52A3619C-6868-41EB-97A2-F31C37CB8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276" y="15059831"/>
          <a:ext cx="361037" cy="363477"/>
        </a:xfrm>
        <a:prstGeom prst="rect">
          <a:avLst/>
        </a:prstGeom>
      </xdr:spPr>
    </xdr:pic>
    <xdr:clientData/>
  </xdr:twoCellAnchor>
  <xdr:twoCellAnchor editAs="oneCell">
    <xdr:from>
      <xdr:col>19</xdr:col>
      <xdr:colOff>239077</xdr:colOff>
      <xdr:row>44</xdr:row>
      <xdr:rowOff>113672</xdr:rowOff>
    </xdr:from>
    <xdr:to>
      <xdr:col>19</xdr:col>
      <xdr:colOff>600114</xdr:colOff>
      <xdr:row>44</xdr:row>
      <xdr:rowOff>477149</xdr:rowOff>
    </xdr:to>
    <xdr:pic>
      <xdr:nvPicPr>
        <xdr:cNvPr id="46" name="Picture 45">
          <a:extLst>
            <a:ext uri="{FF2B5EF4-FFF2-40B4-BE49-F238E27FC236}">
              <a16:creationId xmlns:a16="http://schemas.microsoft.com/office/drawing/2014/main" id="{2B526D72-E585-4DEA-8599-23546B88B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277" y="15820397"/>
          <a:ext cx="361037" cy="363477"/>
        </a:xfrm>
        <a:prstGeom prst="rect">
          <a:avLst/>
        </a:prstGeom>
      </xdr:spPr>
    </xdr:pic>
    <xdr:clientData/>
  </xdr:twoCellAnchor>
  <xdr:twoCellAnchor editAs="oneCell">
    <xdr:from>
      <xdr:col>19</xdr:col>
      <xdr:colOff>239076</xdr:colOff>
      <xdr:row>46</xdr:row>
      <xdr:rowOff>104148</xdr:rowOff>
    </xdr:from>
    <xdr:to>
      <xdr:col>19</xdr:col>
      <xdr:colOff>600113</xdr:colOff>
      <xdr:row>46</xdr:row>
      <xdr:rowOff>467625</xdr:rowOff>
    </xdr:to>
    <xdr:pic>
      <xdr:nvPicPr>
        <xdr:cNvPr id="48" name="Picture 47">
          <a:extLst>
            <a:ext uri="{FF2B5EF4-FFF2-40B4-BE49-F238E27FC236}">
              <a16:creationId xmlns:a16="http://schemas.microsoft.com/office/drawing/2014/main" id="{5CE72E78-94B8-43EE-A97E-31C3A94291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276" y="16572873"/>
          <a:ext cx="361037" cy="363477"/>
        </a:xfrm>
        <a:prstGeom prst="rect">
          <a:avLst/>
        </a:prstGeom>
      </xdr:spPr>
    </xdr:pic>
    <xdr:clientData/>
  </xdr:twoCellAnchor>
  <xdr:twoCellAnchor editAs="oneCell">
    <xdr:from>
      <xdr:col>19</xdr:col>
      <xdr:colOff>238359</xdr:colOff>
      <xdr:row>48</xdr:row>
      <xdr:rowOff>132723</xdr:rowOff>
    </xdr:from>
    <xdr:to>
      <xdr:col>19</xdr:col>
      <xdr:colOff>599396</xdr:colOff>
      <xdr:row>48</xdr:row>
      <xdr:rowOff>496200</xdr:rowOff>
    </xdr:to>
    <xdr:pic>
      <xdr:nvPicPr>
        <xdr:cNvPr id="50" name="Picture 49">
          <a:extLst>
            <a:ext uri="{FF2B5EF4-FFF2-40B4-BE49-F238E27FC236}">
              <a16:creationId xmlns:a16="http://schemas.microsoft.com/office/drawing/2014/main" id="{82EAAC32-B685-4832-A70A-64F405C9C0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4559" y="17363448"/>
          <a:ext cx="361037" cy="363477"/>
        </a:xfrm>
        <a:prstGeom prst="rect">
          <a:avLst/>
        </a:prstGeom>
      </xdr:spPr>
    </xdr:pic>
    <xdr:clientData/>
  </xdr:twoCellAnchor>
  <xdr:twoCellAnchor editAs="oneCell">
    <xdr:from>
      <xdr:col>19</xdr:col>
      <xdr:colOff>249318</xdr:colOff>
      <xdr:row>50</xdr:row>
      <xdr:rowOff>121764</xdr:rowOff>
    </xdr:from>
    <xdr:to>
      <xdr:col>19</xdr:col>
      <xdr:colOff>610355</xdr:colOff>
      <xdr:row>50</xdr:row>
      <xdr:rowOff>485241</xdr:rowOff>
    </xdr:to>
    <xdr:pic>
      <xdr:nvPicPr>
        <xdr:cNvPr id="57" name="Picture 56">
          <a:extLst>
            <a:ext uri="{FF2B5EF4-FFF2-40B4-BE49-F238E27FC236}">
              <a16:creationId xmlns:a16="http://schemas.microsoft.com/office/drawing/2014/main" id="{8C9F0D13-4CA5-4738-B08F-21372F396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5518" y="18114489"/>
          <a:ext cx="361037" cy="363477"/>
        </a:xfrm>
        <a:prstGeom prst="rect">
          <a:avLst/>
        </a:prstGeom>
      </xdr:spPr>
    </xdr:pic>
    <xdr:clientData/>
  </xdr:twoCellAnchor>
  <xdr:twoCellAnchor editAs="oneCell">
    <xdr:from>
      <xdr:col>19</xdr:col>
      <xdr:colOff>239793</xdr:colOff>
      <xdr:row>52</xdr:row>
      <xdr:rowOff>112956</xdr:rowOff>
    </xdr:from>
    <xdr:to>
      <xdr:col>19</xdr:col>
      <xdr:colOff>600830</xdr:colOff>
      <xdr:row>52</xdr:row>
      <xdr:rowOff>476433</xdr:rowOff>
    </xdr:to>
    <xdr:pic>
      <xdr:nvPicPr>
        <xdr:cNvPr id="59" name="Picture 58">
          <a:extLst>
            <a:ext uri="{FF2B5EF4-FFF2-40B4-BE49-F238E27FC236}">
              <a16:creationId xmlns:a16="http://schemas.microsoft.com/office/drawing/2014/main" id="{C5D9F19D-2E7C-4811-A61F-39201FC752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993" y="18867681"/>
          <a:ext cx="361037" cy="363477"/>
        </a:xfrm>
        <a:prstGeom prst="rect">
          <a:avLst/>
        </a:prstGeom>
      </xdr:spPr>
    </xdr:pic>
    <xdr:clientData/>
  </xdr:twoCellAnchor>
  <xdr:twoCellAnchor editAs="oneCell">
    <xdr:from>
      <xdr:col>19</xdr:col>
      <xdr:colOff>239076</xdr:colOff>
      <xdr:row>55</xdr:row>
      <xdr:rowOff>122480</xdr:rowOff>
    </xdr:from>
    <xdr:to>
      <xdr:col>19</xdr:col>
      <xdr:colOff>600113</xdr:colOff>
      <xdr:row>55</xdr:row>
      <xdr:rowOff>485957</xdr:rowOff>
    </xdr:to>
    <xdr:pic>
      <xdr:nvPicPr>
        <xdr:cNvPr id="60" name="Picture 59">
          <a:extLst>
            <a:ext uri="{FF2B5EF4-FFF2-40B4-BE49-F238E27FC236}">
              <a16:creationId xmlns:a16="http://schemas.microsoft.com/office/drawing/2014/main" id="{866130D2-7AB7-4D44-B1F2-3C9E9E4CB9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276" y="19829705"/>
          <a:ext cx="361037" cy="363477"/>
        </a:xfrm>
        <a:prstGeom prst="rect">
          <a:avLst/>
        </a:prstGeom>
      </xdr:spPr>
    </xdr:pic>
    <xdr:clientData/>
  </xdr:twoCellAnchor>
  <xdr:twoCellAnchor editAs="oneCell">
    <xdr:from>
      <xdr:col>19</xdr:col>
      <xdr:colOff>248602</xdr:colOff>
      <xdr:row>57</xdr:row>
      <xdr:rowOff>123914</xdr:rowOff>
    </xdr:from>
    <xdr:to>
      <xdr:col>19</xdr:col>
      <xdr:colOff>609639</xdr:colOff>
      <xdr:row>57</xdr:row>
      <xdr:rowOff>487391</xdr:rowOff>
    </xdr:to>
    <xdr:pic>
      <xdr:nvPicPr>
        <xdr:cNvPr id="61" name="Picture 60">
          <a:extLst>
            <a:ext uri="{FF2B5EF4-FFF2-40B4-BE49-F238E27FC236}">
              <a16:creationId xmlns:a16="http://schemas.microsoft.com/office/drawing/2014/main" id="{E54B8B76-65F0-4E23-83E1-4D9B70181B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4802" y="20593139"/>
          <a:ext cx="361037" cy="363477"/>
        </a:xfrm>
        <a:prstGeom prst="rect">
          <a:avLst/>
        </a:prstGeom>
      </xdr:spPr>
    </xdr:pic>
    <xdr:clientData/>
  </xdr:twoCellAnchor>
  <xdr:twoCellAnchor editAs="oneCell">
    <xdr:from>
      <xdr:col>19</xdr:col>
      <xdr:colOff>248601</xdr:colOff>
      <xdr:row>61</xdr:row>
      <xdr:rowOff>114390</xdr:rowOff>
    </xdr:from>
    <xdr:to>
      <xdr:col>19</xdr:col>
      <xdr:colOff>609638</xdr:colOff>
      <xdr:row>61</xdr:row>
      <xdr:rowOff>477867</xdr:rowOff>
    </xdr:to>
    <xdr:pic>
      <xdr:nvPicPr>
        <xdr:cNvPr id="62" name="Picture 61">
          <a:extLst>
            <a:ext uri="{FF2B5EF4-FFF2-40B4-BE49-F238E27FC236}">
              <a16:creationId xmlns:a16="http://schemas.microsoft.com/office/drawing/2014/main" id="{8777C90A-AE01-488B-A04C-35353CAD28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4801" y="22107615"/>
          <a:ext cx="361037" cy="363477"/>
        </a:xfrm>
        <a:prstGeom prst="rect">
          <a:avLst/>
        </a:prstGeom>
      </xdr:spPr>
    </xdr:pic>
    <xdr:clientData/>
  </xdr:twoCellAnchor>
  <xdr:twoCellAnchor editAs="oneCell">
    <xdr:from>
      <xdr:col>19</xdr:col>
      <xdr:colOff>249318</xdr:colOff>
      <xdr:row>65</xdr:row>
      <xdr:rowOff>104147</xdr:rowOff>
    </xdr:from>
    <xdr:to>
      <xdr:col>19</xdr:col>
      <xdr:colOff>610355</xdr:colOff>
      <xdr:row>65</xdr:row>
      <xdr:rowOff>467624</xdr:rowOff>
    </xdr:to>
    <xdr:pic>
      <xdr:nvPicPr>
        <xdr:cNvPr id="63" name="Picture 62">
          <a:extLst>
            <a:ext uri="{FF2B5EF4-FFF2-40B4-BE49-F238E27FC236}">
              <a16:creationId xmlns:a16="http://schemas.microsoft.com/office/drawing/2014/main" id="{209D10F3-9C57-4205-972B-8FB1CBFA34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5518" y="23621372"/>
          <a:ext cx="361037" cy="363477"/>
        </a:xfrm>
        <a:prstGeom prst="rect">
          <a:avLst/>
        </a:prstGeom>
      </xdr:spPr>
    </xdr:pic>
    <xdr:clientData/>
  </xdr:twoCellAnchor>
  <xdr:twoCellAnchor editAs="oneCell">
    <xdr:from>
      <xdr:col>19</xdr:col>
      <xdr:colOff>248601</xdr:colOff>
      <xdr:row>67</xdr:row>
      <xdr:rowOff>112956</xdr:rowOff>
    </xdr:from>
    <xdr:to>
      <xdr:col>19</xdr:col>
      <xdr:colOff>609638</xdr:colOff>
      <xdr:row>67</xdr:row>
      <xdr:rowOff>476433</xdr:rowOff>
    </xdr:to>
    <xdr:pic>
      <xdr:nvPicPr>
        <xdr:cNvPr id="65" name="Picture 64">
          <a:extLst>
            <a:ext uri="{FF2B5EF4-FFF2-40B4-BE49-F238E27FC236}">
              <a16:creationId xmlns:a16="http://schemas.microsoft.com/office/drawing/2014/main" id="{E23B4D56-E03E-4562-8DA9-08297941A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4801" y="24392181"/>
          <a:ext cx="361037" cy="363477"/>
        </a:xfrm>
        <a:prstGeom prst="rect">
          <a:avLst/>
        </a:prstGeom>
      </xdr:spPr>
    </xdr:pic>
    <xdr:clientData/>
  </xdr:twoCellAnchor>
  <xdr:twoCellAnchor editAs="oneCell">
    <xdr:from>
      <xdr:col>19</xdr:col>
      <xdr:colOff>247884</xdr:colOff>
      <xdr:row>69</xdr:row>
      <xdr:rowOff>104864</xdr:rowOff>
    </xdr:from>
    <xdr:to>
      <xdr:col>19</xdr:col>
      <xdr:colOff>608921</xdr:colOff>
      <xdr:row>69</xdr:row>
      <xdr:rowOff>468341</xdr:rowOff>
    </xdr:to>
    <xdr:pic>
      <xdr:nvPicPr>
        <xdr:cNvPr id="66" name="Picture 65">
          <a:extLst>
            <a:ext uri="{FF2B5EF4-FFF2-40B4-BE49-F238E27FC236}">
              <a16:creationId xmlns:a16="http://schemas.microsoft.com/office/drawing/2014/main" id="{C799DDFE-5C1A-4AED-965C-AA2B0AC446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4084" y="25146089"/>
          <a:ext cx="361037" cy="363477"/>
        </a:xfrm>
        <a:prstGeom prst="rect">
          <a:avLst/>
        </a:prstGeom>
      </xdr:spPr>
    </xdr:pic>
    <xdr:clientData/>
  </xdr:twoCellAnchor>
  <xdr:twoCellAnchor editAs="oneCell">
    <xdr:from>
      <xdr:col>19</xdr:col>
      <xdr:colOff>240743</xdr:colOff>
      <xdr:row>59</xdr:row>
      <xdr:rowOff>112661</xdr:rowOff>
    </xdr:from>
    <xdr:to>
      <xdr:col>19</xdr:col>
      <xdr:colOff>603694</xdr:colOff>
      <xdr:row>59</xdr:row>
      <xdr:rowOff>478065</xdr:rowOff>
    </xdr:to>
    <xdr:pic>
      <xdr:nvPicPr>
        <xdr:cNvPr id="70" name="Picture 69">
          <a:extLst>
            <a:ext uri="{FF2B5EF4-FFF2-40B4-BE49-F238E27FC236}">
              <a16:creationId xmlns:a16="http://schemas.microsoft.com/office/drawing/2014/main" id="{E4146DDA-859F-434F-9231-7B498A5C80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943" y="21343886"/>
          <a:ext cx="362951" cy="365404"/>
        </a:xfrm>
        <a:prstGeom prst="rect">
          <a:avLst/>
        </a:prstGeom>
      </xdr:spPr>
    </xdr:pic>
    <xdr:clientData/>
  </xdr:twoCellAnchor>
  <xdr:twoCellAnchor editAs="oneCell">
    <xdr:from>
      <xdr:col>19</xdr:col>
      <xdr:colOff>240743</xdr:colOff>
      <xdr:row>63</xdr:row>
      <xdr:rowOff>111944</xdr:rowOff>
    </xdr:from>
    <xdr:to>
      <xdr:col>19</xdr:col>
      <xdr:colOff>603694</xdr:colOff>
      <xdr:row>63</xdr:row>
      <xdr:rowOff>477348</xdr:rowOff>
    </xdr:to>
    <xdr:pic>
      <xdr:nvPicPr>
        <xdr:cNvPr id="71" name="Picture 70">
          <a:extLst>
            <a:ext uri="{FF2B5EF4-FFF2-40B4-BE49-F238E27FC236}">
              <a16:creationId xmlns:a16="http://schemas.microsoft.com/office/drawing/2014/main" id="{14E878F0-0BB6-4277-AB55-F192A1F6324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943" y="22867169"/>
          <a:ext cx="362951" cy="365404"/>
        </a:xfrm>
        <a:prstGeom prst="rect">
          <a:avLst/>
        </a:prstGeom>
      </xdr:spPr>
    </xdr:pic>
    <xdr:clientData/>
  </xdr:twoCellAnchor>
  <xdr:twoCellAnchor editAs="oneCell">
    <xdr:from>
      <xdr:col>19</xdr:col>
      <xdr:colOff>250268</xdr:colOff>
      <xdr:row>79</xdr:row>
      <xdr:rowOff>111945</xdr:rowOff>
    </xdr:from>
    <xdr:to>
      <xdr:col>19</xdr:col>
      <xdr:colOff>613219</xdr:colOff>
      <xdr:row>79</xdr:row>
      <xdr:rowOff>477349</xdr:rowOff>
    </xdr:to>
    <xdr:pic>
      <xdr:nvPicPr>
        <xdr:cNvPr id="74" name="Picture 73">
          <a:extLst>
            <a:ext uri="{FF2B5EF4-FFF2-40B4-BE49-F238E27FC236}">
              <a16:creationId xmlns:a16="http://schemas.microsoft.com/office/drawing/2014/main" id="{93099567-19A4-4492-9BFE-E9BDC2B3A51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6468" y="28963170"/>
          <a:ext cx="362951" cy="365404"/>
        </a:xfrm>
        <a:prstGeom prst="rect">
          <a:avLst/>
        </a:prstGeom>
      </xdr:spPr>
    </xdr:pic>
    <xdr:clientData/>
  </xdr:twoCellAnchor>
  <xdr:twoCellAnchor editAs="oneCell">
    <xdr:from>
      <xdr:col>19</xdr:col>
      <xdr:colOff>239076</xdr:colOff>
      <xdr:row>71</xdr:row>
      <xdr:rowOff>115106</xdr:rowOff>
    </xdr:from>
    <xdr:to>
      <xdr:col>19</xdr:col>
      <xdr:colOff>600113</xdr:colOff>
      <xdr:row>71</xdr:row>
      <xdr:rowOff>478583</xdr:rowOff>
    </xdr:to>
    <xdr:pic>
      <xdr:nvPicPr>
        <xdr:cNvPr id="136" name="Picture 135">
          <a:extLst>
            <a:ext uri="{FF2B5EF4-FFF2-40B4-BE49-F238E27FC236}">
              <a16:creationId xmlns:a16="http://schemas.microsoft.com/office/drawing/2014/main" id="{A798C249-3627-400C-8787-3C26FA29C9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276" y="25918331"/>
          <a:ext cx="361037" cy="363477"/>
        </a:xfrm>
        <a:prstGeom prst="rect">
          <a:avLst/>
        </a:prstGeom>
      </xdr:spPr>
    </xdr:pic>
    <xdr:clientData/>
  </xdr:twoCellAnchor>
  <xdr:twoCellAnchor editAs="oneCell">
    <xdr:from>
      <xdr:col>19</xdr:col>
      <xdr:colOff>248602</xdr:colOff>
      <xdr:row>73</xdr:row>
      <xdr:rowOff>123198</xdr:rowOff>
    </xdr:from>
    <xdr:to>
      <xdr:col>19</xdr:col>
      <xdr:colOff>609639</xdr:colOff>
      <xdr:row>73</xdr:row>
      <xdr:rowOff>486675</xdr:rowOff>
    </xdr:to>
    <xdr:pic>
      <xdr:nvPicPr>
        <xdr:cNvPr id="137" name="Picture 136">
          <a:extLst>
            <a:ext uri="{FF2B5EF4-FFF2-40B4-BE49-F238E27FC236}">
              <a16:creationId xmlns:a16="http://schemas.microsoft.com/office/drawing/2014/main" id="{0CE7151D-4827-46C5-9DA2-8502256E0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64802" y="26688423"/>
          <a:ext cx="361037" cy="363477"/>
        </a:xfrm>
        <a:prstGeom prst="rect">
          <a:avLst/>
        </a:prstGeom>
      </xdr:spPr>
    </xdr:pic>
    <xdr:clientData/>
  </xdr:twoCellAnchor>
  <xdr:twoCellAnchor editAs="oneCell">
    <xdr:from>
      <xdr:col>19</xdr:col>
      <xdr:colOff>239076</xdr:colOff>
      <xdr:row>75</xdr:row>
      <xdr:rowOff>114389</xdr:rowOff>
    </xdr:from>
    <xdr:to>
      <xdr:col>19</xdr:col>
      <xdr:colOff>600113</xdr:colOff>
      <xdr:row>75</xdr:row>
      <xdr:rowOff>477866</xdr:rowOff>
    </xdr:to>
    <xdr:pic>
      <xdr:nvPicPr>
        <xdr:cNvPr id="148" name="Picture 147">
          <a:extLst>
            <a:ext uri="{FF2B5EF4-FFF2-40B4-BE49-F238E27FC236}">
              <a16:creationId xmlns:a16="http://schemas.microsoft.com/office/drawing/2014/main" id="{1D7338C1-5532-429F-B8E2-C655E6FC17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55276" y="27441614"/>
          <a:ext cx="361037" cy="363477"/>
        </a:xfrm>
        <a:prstGeom prst="rect">
          <a:avLst/>
        </a:prstGeom>
      </xdr:spPr>
    </xdr:pic>
    <xdr:clientData/>
  </xdr:twoCellAnchor>
  <xdr:twoCellAnchor editAs="oneCell">
    <xdr:from>
      <xdr:col>19</xdr:col>
      <xdr:colOff>248581</xdr:colOff>
      <xdr:row>86</xdr:row>
      <xdr:rowOff>137534</xdr:rowOff>
    </xdr:from>
    <xdr:to>
      <xdr:col>19</xdr:col>
      <xdr:colOff>604226</xdr:colOff>
      <xdr:row>86</xdr:row>
      <xdr:rowOff>495583</xdr:rowOff>
    </xdr:to>
    <xdr:pic>
      <xdr:nvPicPr>
        <xdr:cNvPr id="168" name="Picture 167">
          <a:extLst>
            <a:ext uri="{FF2B5EF4-FFF2-40B4-BE49-F238E27FC236}">
              <a16:creationId xmlns:a16="http://schemas.microsoft.com/office/drawing/2014/main" id="{B49CC15B-C62A-4D02-ABB6-84474F2A551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64781" y="31084259"/>
          <a:ext cx="355645" cy="358049"/>
        </a:xfrm>
        <a:prstGeom prst="rect">
          <a:avLst/>
        </a:prstGeom>
      </xdr:spPr>
    </xdr:pic>
    <xdr:clientData/>
  </xdr:twoCellAnchor>
  <xdr:twoCellAnchor editAs="oneCell">
    <xdr:from>
      <xdr:col>19</xdr:col>
      <xdr:colOff>248581</xdr:colOff>
      <xdr:row>88</xdr:row>
      <xdr:rowOff>119918</xdr:rowOff>
    </xdr:from>
    <xdr:to>
      <xdr:col>19</xdr:col>
      <xdr:colOff>604226</xdr:colOff>
      <xdr:row>88</xdr:row>
      <xdr:rowOff>477967</xdr:rowOff>
    </xdr:to>
    <xdr:pic>
      <xdr:nvPicPr>
        <xdr:cNvPr id="169" name="Picture 168">
          <a:extLst>
            <a:ext uri="{FF2B5EF4-FFF2-40B4-BE49-F238E27FC236}">
              <a16:creationId xmlns:a16="http://schemas.microsoft.com/office/drawing/2014/main" id="{786F36F6-10E8-4A3B-8323-AC14D47EFDC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64781" y="31828643"/>
          <a:ext cx="355645" cy="358049"/>
        </a:xfrm>
        <a:prstGeom prst="rect">
          <a:avLst/>
        </a:prstGeom>
      </xdr:spPr>
    </xdr:pic>
    <xdr:clientData/>
  </xdr:twoCellAnchor>
  <xdr:twoCellAnchor editAs="oneCell">
    <xdr:from>
      <xdr:col>19</xdr:col>
      <xdr:colOff>248581</xdr:colOff>
      <xdr:row>90</xdr:row>
      <xdr:rowOff>128009</xdr:rowOff>
    </xdr:from>
    <xdr:to>
      <xdr:col>19</xdr:col>
      <xdr:colOff>604226</xdr:colOff>
      <xdr:row>90</xdr:row>
      <xdr:rowOff>486058</xdr:rowOff>
    </xdr:to>
    <xdr:pic>
      <xdr:nvPicPr>
        <xdr:cNvPr id="170" name="Picture 169">
          <a:extLst>
            <a:ext uri="{FF2B5EF4-FFF2-40B4-BE49-F238E27FC236}">
              <a16:creationId xmlns:a16="http://schemas.microsoft.com/office/drawing/2014/main" id="{F7C0E3A8-16BA-4C3F-92E5-5A6C2EA919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64781" y="32598734"/>
          <a:ext cx="355645" cy="358049"/>
        </a:xfrm>
        <a:prstGeom prst="rect">
          <a:avLst/>
        </a:prstGeom>
      </xdr:spPr>
    </xdr:pic>
    <xdr:clientData/>
  </xdr:twoCellAnchor>
  <xdr:twoCellAnchor editAs="oneCell">
    <xdr:from>
      <xdr:col>19</xdr:col>
      <xdr:colOff>258106</xdr:colOff>
      <xdr:row>92</xdr:row>
      <xdr:rowOff>98718</xdr:rowOff>
    </xdr:from>
    <xdr:to>
      <xdr:col>19</xdr:col>
      <xdr:colOff>613751</xdr:colOff>
      <xdr:row>92</xdr:row>
      <xdr:rowOff>456767</xdr:rowOff>
    </xdr:to>
    <xdr:pic>
      <xdr:nvPicPr>
        <xdr:cNvPr id="171" name="Picture 170">
          <a:extLst>
            <a:ext uri="{FF2B5EF4-FFF2-40B4-BE49-F238E27FC236}">
              <a16:creationId xmlns:a16="http://schemas.microsoft.com/office/drawing/2014/main" id="{87E5BCA4-70CF-4A67-9B41-1E17BCA4A5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74306" y="33331443"/>
          <a:ext cx="355645" cy="358049"/>
        </a:xfrm>
        <a:prstGeom prst="rect">
          <a:avLst/>
        </a:prstGeom>
      </xdr:spPr>
    </xdr:pic>
    <xdr:clientData/>
  </xdr:twoCellAnchor>
  <xdr:twoCellAnchor editAs="oneCell">
    <xdr:from>
      <xdr:col>19</xdr:col>
      <xdr:colOff>248580</xdr:colOff>
      <xdr:row>94</xdr:row>
      <xdr:rowOff>118484</xdr:rowOff>
    </xdr:from>
    <xdr:to>
      <xdr:col>19</xdr:col>
      <xdr:colOff>604225</xdr:colOff>
      <xdr:row>94</xdr:row>
      <xdr:rowOff>476533</xdr:rowOff>
    </xdr:to>
    <xdr:pic>
      <xdr:nvPicPr>
        <xdr:cNvPr id="172" name="Picture 171">
          <a:extLst>
            <a:ext uri="{FF2B5EF4-FFF2-40B4-BE49-F238E27FC236}">
              <a16:creationId xmlns:a16="http://schemas.microsoft.com/office/drawing/2014/main" id="{7D2D75BE-B865-469F-B035-6C71B16286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64780" y="34113209"/>
          <a:ext cx="355645" cy="358049"/>
        </a:xfrm>
        <a:prstGeom prst="rect">
          <a:avLst/>
        </a:prstGeom>
      </xdr:spPr>
    </xdr:pic>
    <xdr:clientData/>
  </xdr:twoCellAnchor>
  <xdr:twoCellAnchor editAs="oneCell">
    <xdr:from>
      <xdr:col>19</xdr:col>
      <xdr:colOff>258106</xdr:colOff>
      <xdr:row>96</xdr:row>
      <xdr:rowOff>88476</xdr:rowOff>
    </xdr:from>
    <xdr:to>
      <xdr:col>19</xdr:col>
      <xdr:colOff>613751</xdr:colOff>
      <xdr:row>96</xdr:row>
      <xdr:rowOff>446525</xdr:rowOff>
    </xdr:to>
    <xdr:pic>
      <xdr:nvPicPr>
        <xdr:cNvPr id="173" name="Picture 172">
          <a:extLst>
            <a:ext uri="{FF2B5EF4-FFF2-40B4-BE49-F238E27FC236}">
              <a16:creationId xmlns:a16="http://schemas.microsoft.com/office/drawing/2014/main" id="{47AE4D3F-9D2C-49A4-BB48-52E56DB700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74306" y="34845201"/>
          <a:ext cx="355645" cy="358049"/>
        </a:xfrm>
        <a:prstGeom prst="rect">
          <a:avLst/>
        </a:prstGeom>
      </xdr:spPr>
    </xdr:pic>
    <xdr:clientData/>
  </xdr:twoCellAnchor>
  <xdr:twoCellAnchor editAs="oneCell">
    <xdr:from>
      <xdr:col>19</xdr:col>
      <xdr:colOff>239773</xdr:colOff>
      <xdr:row>98</xdr:row>
      <xdr:rowOff>106808</xdr:rowOff>
    </xdr:from>
    <xdr:to>
      <xdr:col>19</xdr:col>
      <xdr:colOff>595418</xdr:colOff>
      <xdr:row>98</xdr:row>
      <xdr:rowOff>464857</xdr:rowOff>
    </xdr:to>
    <xdr:pic>
      <xdr:nvPicPr>
        <xdr:cNvPr id="174" name="Picture 173">
          <a:extLst>
            <a:ext uri="{FF2B5EF4-FFF2-40B4-BE49-F238E27FC236}">
              <a16:creationId xmlns:a16="http://schemas.microsoft.com/office/drawing/2014/main" id="{60A3C180-CDB4-484A-AE99-11C9D14322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973" y="35625533"/>
          <a:ext cx="355645" cy="358049"/>
        </a:xfrm>
        <a:prstGeom prst="rect">
          <a:avLst/>
        </a:prstGeom>
      </xdr:spPr>
    </xdr:pic>
    <xdr:clientData/>
  </xdr:twoCellAnchor>
  <xdr:twoCellAnchor editAs="oneCell">
    <xdr:from>
      <xdr:col>19</xdr:col>
      <xdr:colOff>240744</xdr:colOff>
      <xdr:row>100</xdr:row>
      <xdr:rowOff>92894</xdr:rowOff>
    </xdr:from>
    <xdr:to>
      <xdr:col>19</xdr:col>
      <xdr:colOff>603695</xdr:colOff>
      <xdr:row>100</xdr:row>
      <xdr:rowOff>458298</xdr:rowOff>
    </xdr:to>
    <xdr:pic>
      <xdr:nvPicPr>
        <xdr:cNvPr id="175" name="Picture 174">
          <a:extLst>
            <a:ext uri="{FF2B5EF4-FFF2-40B4-BE49-F238E27FC236}">
              <a16:creationId xmlns:a16="http://schemas.microsoft.com/office/drawing/2014/main" id="{AB7C1ACF-FF3F-4A43-86DC-6311D57DE09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944" y="36373619"/>
          <a:ext cx="362951" cy="365404"/>
        </a:xfrm>
        <a:prstGeom prst="rect">
          <a:avLst/>
        </a:prstGeom>
      </xdr:spPr>
    </xdr:pic>
    <xdr:clientData/>
  </xdr:twoCellAnchor>
  <xdr:twoCellAnchor editAs="oneCell">
    <xdr:from>
      <xdr:col>19</xdr:col>
      <xdr:colOff>257389</xdr:colOff>
      <xdr:row>103</xdr:row>
      <xdr:rowOff>108242</xdr:rowOff>
    </xdr:from>
    <xdr:to>
      <xdr:col>19</xdr:col>
      <xdr:colOff>613034</xdr:colOff>
      <xdr:row>103</xdr:row>
      <xdr:rowOff>466291</xdr:rowOff>
    </xdr:to>
    <xdr:pic>
      <xdr:nvPicPr>
        <xdr:cNvPr id="177" name="Picture 176">
          <a:extLst>
            <a:ext uri="{FF2B5EF4-FFF2-40B4-BE49-F238E27FC236}">
              <a16:creationId xmlns:a16="http://schemas.microsoft.com/office/drawing/2014/main" id="{DDF1FBE9-33DA-4C3D-9025-E5F0538B52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73589" y="37341467"/>
          <a:ext cx="355645" cy="358049"/>
        </a:xfrm>
        <a:prstGeom prst="rect">
          <a:avLst/>
        </a:prstGeom>
      </xdr:spPr>
    </xdr:pic>
    <xdr:clientData/>
  </xdr:twoCellAnchor>
  <xdr:twoCellAnchor editAs="oneCell">
    <xdr:from>
      <xdr:col>19</xdr:col>
      <xdr:colOff>248581</xdr:colOff>
      <xdr:row>105</xdr:row>
      <xdr:rowOff>109677</xdr:rowOff>
    </xdr:from>
    <xdr:to>
      <xdr:col>19</xdr:col>
      <xdr:colOff>604226</xdr:colOff>
      <xdr:row>105</xdr:row>
      <xdr:rowOff>467726</xdr:rowOff>
    </xdr:to>
    <xdr:pic>
      <xdr:nvPicPr>
        <xdr:cNvPr id="178" name="Picture 177">
          <a:extLst>
            <a:ext uri="{FF2B5EF4-FFF2-40B4-BE49-F238E27FC236}">
              <a16:creationId xmlns:a16="http://schemas.microsoft.com/office/drawing/2014/main" id="{7F1E9257-2D1E-4C4C-A204-872F3745A8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64781" y="38104902"/>
          <a:ext cx="355645" cy="358049"/>
        </a:xfrm>
        <a:prstGeom prst="rect">
          <a:avLst/>
        </a:prstGeom>
      </xdr:spPr>
    </xdr:pic>
    <xdr:clientData/>
  </xdr:twoCellAnchor>
  <xdr:twoCellAnchor editAs="oneCell">
    <xdr:from>
      <xdr:col>19</xdr:col>
      <xdr:colOff>239056</xdr:colOff>
      <xdr:row>107</xdr:row>
      <xdr:rowOff>108242</xdr:rowOff>
    </xdr:from>
    <xdr:to>
      <xdr:col>19</xdr:col>
      <xdr:colOff>594701</xdr:colOff>
      <xdr:row>107</xdr:row>
      <xdr:rowOff>466291</xdr:rowOff>
    </xdr:to>
    <xdr:pic>
      <xdr:nvPicPr>
        <xdr:cNvPr id="179" name="Picture 178">
          <a:extLst>
            <a:ext uri="{FF2B5EF4-FFF2-40B4-BE49-F238E27FC236}">
              <a16:creationId xmlns:a16="http://schemas.microsoft.com/office/drawing/2014/main" id="{56BA0AE5-8A78-4FCE-B21E-D693A3B224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6" y="38865467"/>
          <a:ext cx="355645" cy="358049"/>
        </a:xfrm>
        <a:prstGeom prst="rect">
          <a:avLst/>
        </a:prstGeom>
      </xdr:spPr>
    </xdr:pic>
    <xdr:clientData/>
  </xdr:twoCellAnchor>
  <xdr:twoCellAnchor editAs="oneCell">
    <xdr:from>
      <xdr:col>19</xdr:col>
      <xdr:colOff>239056</xdr:colOff>
      <xdr:row>111</xdr:row>
      <xdr:rowOff>282560</xdr:rowOff>
    </xdr:from>
    <xdr:to>
      <xdr:col>19</xdr:col>
      <xdr:colOff>594701</xdr:colOff>
      <xdr:row>111</xdr:row>
      <xdr:rowOff>640609</xdr:rowOff>
    </xdr:to>
    <xdr:pic>
      <xdr:nvPicPr>
        <xdr:cNvPr id="180" name="Picture 179">
          <a:extLst>
            <a:ext uri="{FF2B5EF4-FFF2-40B4-BE49-F238E27FC236}">
              <a16:creationId xmlns:a16="http://schemas.microsoft.com/office/drawing/2014/main" id="{C54EDB6C-BC3C-4E2A-A61C-BE79EB438E6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6" y="41078135"/>
          <a:ext cx="355645" cy="358049"/>
        </a:xfrm>
        <a:prstGeom prst="rect">
          <a:avLst/>
        </a:prstGeom>
      </xdr:spPr>
    </xdr:pic>
    <xdr:clientData/>
  </xdr:twoCellAnchor>
  <xdr:twoCellAnchor editAs="oneCell">
    <xdr:from>
      <xdr:col>19</xdr:col>
      <xdr:colOff>221693</xdr:colOff>
      <xdr:row>109</xdr:row>
      <xdr:rowOff>286979</xdr:rowOff>
    </xdr:from>
    <xdr:to>
      <xdr:col>19</xdr:col>
      <xdr:colOff>584644</xdr:colOff>
      <xdr:row>109</xdr:row>
      <xdr:rowOff>652383</xdr:rowOff>
    </xdr:to>
    <xdr:pic>
      <xdr:nvPicPr>
        <xdr:cNvPr id="181" name="Picture 180">
          <a:extLst>
            <a:ext uri="{FF2B5EF4-FFF2-40B4-BE49-F238E27FC236}">
              <a16:creationId xmlns:a16="http://schemas.microsoft.com/office/drawing/2014/main" id="{ABFCC897-DD4C-463E-A88E-077F74610BC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37893" y="39806204"/>
          <a:ext cx="362951" cy="365404"/>
        </a:xfrm>
        <a:prstGeom prst="rect">
          <a:avLst/>
        </a:prstGeom>
      </xdr:spPr>
    </xdr:pic>
    <xdr:clientData/>
  </xdr:twoCellAnchor>
  <xdr:twoCellAnchor editAs="oneCell">
    <xdr:from>
      <xdr:col>19</xdr:col>
      <xdr:colOff>250268</xdr:colOff>
      <xdr:row>115</xdr:row>
      <xdr:rowOff>247445</xdr:rowOff>
    </xdr:from>
    <xdr:to>
      <xdr:col>19</xdr:col>
      <xdr:colOff>613219</xdr:colOff>
      <xdr:row>115</xdr:row>
      <xdr:rowOff>612849</xdr:rowOff>
    </xdr:to>
    <xdr:pic>
      <xdr:nvPicPr>
        <xdr:cNvPr id="182" name="Picture 181">
          <a:extLst>
            <a:ext uri="{FF2B5EF4-FFF2-40B4-BE49-F238E27FC236}">
              <a16:creationId xmlns:a16="http://schemas.microsoft.com/office/drawing/2014/main" id="{DFF5D8D0-3709-43A0-9840-6C44CD84195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6468" y="43376645"/>
          <a:ext cx="362951" cy="365404"/>
        </a:xfrm>
        <a:prstGeom prst="rect">
          <a:avLst/>
        </a:prstGeom>
      </xdr:spPr>
    </xdr:pic>
    <xdr:clientData/>
  </xdr:twoCellAnchor>
  <xdr:twoCellAnchor editAs="oneCell">
    <xdr:from>
      <xdr:col>19</xdr:col>
      <xdr:colOff>258106</xdr:colOff>
      <xdr:row>113</xdr:row>
      <xdr:rowOff>235652</xdr:rowOff>
    </xdr:from>
    <xdr:to>
      <xdr:col>19</xdr:col>
      <xdr:colOff>613751</xdr:colOff>
      <xdr:row>113</xdr:row>
      <xdr:rowOff>593701</xdr:rowOff>
    </xdr:to>
    <xdr:pic>
      <xdr:nvPicPr>
        <xdr:cNvPr id="183" name="Picture 182">
          <a:extLst>
            <a:ext uri="{FF2B5EF4-FFF2-40B4-BE49-F238E27FC236}">
              <a16:creationId xmlns:a16="http://schemas.microsoft.com/office/drawing/2014/main" id="{E60A5715-90A8-4B85-A911-D1284E9DB3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74306" y="42269477"/>
          <a:ext cx="355645" cy="358049"/>
        </a:xfrm>
        <a:prstGeom prst="rect">
          <a:avLst/>
        </a:prstGeom>
      </xdr:spPr>
    </xdr:pic>
    <xdr:clientData/>
  </xdr:twoCellAnchor>
  <xdr:twoCellAnchor editAs="oneCell">
    <xdr:from>
      <xdr:col>19</xdr:col>
      <xdr:colOff>239056</xdr:colOff>
      <xdr:row>117</xdr:row>
      <xdr:rowOff>345446</xdr:rowOff>
    </xdr:from>
    <xdr:to>
      <xdr:col>19</xdr:col>
      <xdr:colOff>594701</xdr:colOff>
      <xdr:row>117</xdr:row>
      <xdr:rowOff>703495</xdr:rowOff>
    </xdr:to>
    <xdr:pic>
      <xdr:nvPicPr>
        <xdr:cNvPr id="184" name="Picture 183">
          <a:extLst>
            <a:ext uri="{FF2B5EF4-FFF2-40B4-BE49-F238E27FC236}">
              <a16:creationId xmlns:a16="http://schemas.microsoft.com/office/drawing/2014/main" id="{1BDC7BBF-9E5C-46C9-BC7E-004CF9BC19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6" y="44589071"/>
          <a:ext cx="355645" cy="358049"/>
        </a:xfrm>
        <a:prstGeom prst="rect">
          <a:avLst/>
        </a:prstGeom>
      </xdr:spPr>
    </xdr:pic>
    <xdr:clientData/>
  </xdr:twoCellAnchor>
  <xdr:twoCellAnchor editAs="oneCell">
    <xdr:from>
      <xdr:col>19</xdr:col>
      <xdr:colOff>229531</xdr:colOff>
      <xdr:row>119</xdr:row>
      <xdr:rowOff>515257</xdr:rowOff>
    </xdr:from>
    <xdr:to>
      <xdr:col>19</xdr:col>
      <xdr:colOff>585176</xdr:colOff>
      <xdr:row>119</xdr:row>
      <xdr:rowOff>873306</xdr:rowOff>
    </xdr:to>
    <xdr:pic>
      <xdr:nvPicPr>
        <xdr:cNvPr id="185" name="Picture 184">
          <a:extLst>
            <a:ext uri="{FF2B5EF4-FFF2-40B4-BE49-F238E27FC236}">
              <a16:creationId xmlns:a16="http://schemas.microsoft.com/office/drawing/2014/main" id="{8E4A534C-97B0-4909-B8B2-0B600CE6BD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45731" y="46006657"/>
          <a:ext cx="355645" cy="358049"/>
        </a:xfrm>
        <a:prstGeom prst="rect">
          <a:avLst/>
        </a:prstGeom>
      </xdr:spPr>
    </xdr:pic>
    <xdr:clientData/>
  </xdr:twoCellAnchor>
  <xdr:twoCellAnchor editAs="oneCell">
    <xdr:from>
      <xdr:col>19</xdr:col>
      <xdr:colOff>248581</xdr:colOff>
      <xdr:row>121</xdr:row>
      <xdr:rowOff>510033</xdr:rowOff>
    </xdr:from>
    <xdr:to>
      <xdr:col>19</xdr:col>
      <xdr:colOff>604226</xdr:colOff>
      <xdr:row>121</xdr:row>
      <xdr:rowOff>868082</xdr:rowOff>
    </xdr:to>
    <xdr:pic>
      <xdr:nvPicPr>
        <xdr:cNvPr id="186" name="Picture 185">
          <a:extLst>
            <a:ext uri="{FF2B5EF4-FFF2-40B4-BE49-F238E27FC236}">
              <a16:creationId xmlns:a16="http://schemas.microsoft.com/office/drawing/2014/main" id="{66D3A539-10AD-4AC3-B859-2B238A5BD30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64781" y="47639733"/>
          <a:ext cx="355645" cy="358049"/>
        </a:xfrm>
        <a:prstGeom prst="rect">
          <a:avLst/>
        </a:prstGeom>
      </xdr:spPr>
    </xdr:pic>
    <xdr:clientData/>
  </xdr:twoCellAnchor>
  <xdr:twoCellAnchor editAs="oneCell">
    <xdr:from>
      <xdr:col>19</xdr:col>
      <xdr:colOff>231218</xdr:colOff>
      <xdr:row>123</xdr:row>
      <xdr:rowOff>373421</xdr:rowOff>
    </xdr:from>
    <xdr:to>
      <xdr:col>19</xdr:col>
      <xdr:colOff>594169</xdr:colOff>
      <xdr:row>123</xdr:row>
      <xdr:rowOff>738825</xdr:rowOff>
    </xdr:to>
    <xdr:pic>
      <xdr:nvPicPr>
        <xdr:cNvPr id="187" name="Picture 186">
          <a:extLst>
            <a:ext uri="{FF2B5EF4-FFF2-40B4-BE49-F238E27FC236}">
              <a16:creationId xmlns:a16="http://schemas.microsoft.com/office/drawing/2014/main" id="{B7A8AEC2-3D69-4B84-9A1B-326215919CA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47418" y="49055696"/>
          <a:ext cx="362951" cy="365404"/>
        </a:xfrm>
        <a:prstGeom prst="rect">
          <a:avLst/>
        </a:prstGeom>
      </xdr:spPr>
    </xdr:pic>
    <xdr:clientData/>
  </xdr:twoCellAnchor>
  <xdr:twoCellAnchor editAs="oneCell">
    <xdr:from>
      <xdr:col>19</xdr:col>
      <xdr:colOff>250268</xdr:colOff>
      <xdr:row>125</xdr:row>
      <xdr:rowOff>151478</xdr:rowOff>
    </xdr:from>
    <xdr:to>
      <xdr:col>19</xdr:col>
      <xdr:colOff>613219</xdr:colOff>
      <xdr:row>125</xdr:row>
      <xdr:rowOff>516882</xdr:rowOff>
    </xdr:to>
    <xdr:pic>
      <xdr:nvPicPr>
        <xdr:cNvPr id="188" name="Picture 187">
          <a:extLst>
            <a:ext uri="{FF2B5EF4-FFF2-40B4-BE49-F238E27FC236}">
              <a16:creationId xmlns:a16="http://schemas.microsoft.com/office/drawing/2014/main" id="{EFF9DC47-CA44-4DC7-B4B5-2D64302840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6468" y="50157728"/>
          <a:ext cx="362951" cy="365404"/>
        </a:xfrm>
        <a:prstGeom prst="rect">
          <a:avLst/>
        </a:prstGeom>
      </xdr:spPr>
    </xdr:pic>
    <xdr:clientData/>
  </xdr:twoCellAnchor>
  <xdr:twoCellAnchor editAs="oneCell">
    <xdr:from>
      <xdr:col>19</xdr:col>
      <xdr:colOff>250986</xdr:colOff>
      <xdr:row>131</xdr:row>
      <xdr:rowOff>534936</xdr:rowOff>
    </xdr:from>
    <xdr:to>
      <xdr:col>19</xdr:col>
      <xdr:colOff>613937</xdr:colOff>
      <xdr:row>131</xdr:row>
      <xdr:rowOff>900340</xdr:rowOff>
    </xdr:to>
    <xdr:pic>
      <xdr:nvPicPr>
        <xdr:cNvPr id="190" name="Picture 189">
          <a:extLst>
            <a:ext uri="{FF2B5EF4-FFF2-40B4-BE49-F238E27FC236}">
              <a16:creationId xmlns:a16="http://schemas.microsoft.com/office/drawing/2014/main" id="{F90C161C-636C-4645-BC31-2C3B9B363CF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7186" y="52703361"/>
          <a:ext cx="362951" cy="365404"/>
        </a:xfrm>
        <a:prstGeom prst="rect">
          <a:avLst/>
        </a:prstGeom>
      </xdr:spPr>
    </xdr:pic>
    <xdr:clientData/>
  </xdr:twoCellAnchor>
  <xdr:twoCellAnchor editAs="oneCell">
    <xdr:from>
      <xdr:col>19</xdr:col>
      <xdr:colOff>240743</xdr:colOff>
      <xdr:row>133</xdr:row>
      <xdr:rowOff>354884</xdr:rowOff>
    </xdr:from>
    <xdr:to>
      <xdr:col>19</xdr:col>
      <xdr:colOff>603694</xdr:colOff>
      <xdr:row>133</xdr:row>
      <xdr:rowOff>720288</xdr:rowOff>
    </xdr:to>
    <xdr:pic>
      <xdr:nvPicPr>
        <xdr:cNvPr id="191" name="Picture 190">
          <a:extLst>
            <a:ext uri="{FF2B5EF4-FFF2-40B4-BE49-F238E27FC236}">
              <a16:creationId xmlns:a16="http://schemas.microsoft.com/office/drawing/2014/main" id="{F8CDDC3A-F68E-4017-9375-1438FD5EB4A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943" y="54009209"/>
          <a:ext cx="362951" cy="365404"/>
        </a:xfrm>
        <a:prstGeom prst="rect">
          <a:avLst/>
        </a:prstGeom>
      </xdr:spPr>
    </xdr:pic>
    <xdr:clientData/>
  </xdr:twoCellAnchor>
  <xdr:twoCellAnchor editAs="oneCell">
    <xdr:from>
      <xdr:col>19</xdr:col>
      <xdr:colOff>250269</xdr:colOff>
      <xdr:row>140</xdr:row>
      <xdr:rowOff>190295</xdr:rowOff>
    </xdr:from>
    <xdr:to>
      <xdr:col>19</xdr:col>
      <xdr:colOff>613220</xdr:colOff>
      <xdr:row>140</xdr:row>
      <xdr:rowOff>555699</xdr:rowOff>
    </xdr:to>
    <xdr:pic>
      <xdr:nvPicPr>
        <xdr:cNvPr id="192" name="Picture 191">
          <a:extLst>
            <a:ext uri="{FF2B5EF4-FFF2-40B4-BE49-F238E27FC236}">
              <a16:creationId xmlns:a16="http://schemas.microsoft.com/office/drawing/2014/main" id="{66E4063E-ACB8-4D6F-AE0B-5E7D8EF9A40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6469" y="57311720"/>
          <a:ext cx="362951" cy="365404"/>
        </a:xfrm>
        <a:prstGeom prst="rect">
          <a:avLst/>
        </a:prstGeom>
      </xdr:spPr>
    </xdr:pic>
    <xdr:clientData/>
  </xdr:twoCellAnchor>
  <xdr:twoCellAnchor editAs="oneCell">
    <xdr:from>
      <xdr:col>19</xdr:col>
      <xdr:colOff>240027</xdr:colOff>
      <xdr:row>142</xdr:row>
      <xdr:rowOff>414901</xdr:rowOff>
    </xdr:from>
    <xdr:to>
      <xdr:col>19</xdr:col>
      <xdr:colOff>602978</xdr:colOff>
      <xdr:row>142</xdr:row>
      <xdr:rowOff>780305</xdr:rowOff>
    </xdr:to>
    <xdr:pic>
      <xdr:nvPicPr>
        <xdr:cNvPr id="193" name="Picture 192">
          <a:extLst>
            <a:ext uri="{FF2B5EF4-FFF2-40B4-BE49-F238E27FC236}">
              <a16:creationId xmlns:a16="http://schemas.microsoft.com/office/drawing/2014/main" id="{C2933203-E76F-48C8-ABB4-714896AD412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227" y="58393576"/>
          <a:ext cx="362951" cy="365404"/>
        </a:xfrm>
        <a:prstGeom prst="rect">
          <a:avLst/>
        </a:prstGeom>
      </xdr:spPr>
    </xdr:pic>
    <xdr:clientData/>
  </xdr:twoCellAnchor>
  <xdr:twoCellAnchor editAs="oneCell">
    <xdr:from>
      <xdr:col>19</xdr:col>
      <xdr:colOff>239057</xdr:colOff>
      <xdr:row>136</xdr:row>
      <xdr:rowOff>311647</xdr:rowOff>
    </xdr:from>
    <xdr:to>
      <xdr:col>19</xdr:col>
      <xdr:colOff>594702</xdr:colOff>
      <xdr:row>136</xdr:row>
      <xdr:rowOff>669696</xdr:rowOff>
    </xdr:to>
    <xdr:pic>
      <xdr:nvPicPr>
        <xdr:cNvPr id="194" name="Picture 193">
          <a:extLst>
            <a:ext uri="{FF2B5EF4-FFF2-40B4-BE49-F238E27FC236}">
              <a16:creationId xmlns:a16="http://schemas.microsoft.com/office/drawing/2014/main" id="{0D9FE96F-3724-409C-873D-7B83352F3A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7" y="55347097"/>
          <a:ext cx="355645" cy="358049"/>
        </a:xfrm>
        <a:prstGeom prst="rect">
          <a:avLst/>
        </a:prstGeom>
      </xdr:spPr>
    </xdr:pic>
    <xdr:clientData/>
  </xdr:twoCellAnchor>
  <xdr:twoCellAnchor editAs="oneCell">
    <xdr:from>
      <xdr:col>19</xdr:col>
      <xdr:colOff>229531</xdr:colOff>
      <xdr:row>138</xdr:row>
      <xdr:rowOff>162320</xdr:rowOff>
    </xdr:from>
    <xdr:to>
      <xdr:col>19</xdr:col>
      <xdr:colOff>585176</xdr:colOff>
      <xdr:row>138</xdr:row>
      <xdr:rowOff>520369</xdr:rowOff>
    </xdr:to>
    <xdr:pic>
      <xdr:nvPicPr>
        <xdr:cNvPr id="195" name="Picture 194">
          <a:extLst>
            <a:ext uri="{FF2B5EF4-FFF2-40B4-BE49-F238E27FC236}">
              <a16:creationId xmlns:a16="http://schemas.microsoft.com/office/drawing/2014/main" id="{01BE01DE-7E1C-409C-B232-2EEF182BA2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45731" y="56416970"/>
          <a:ext cx="355645" cy="358049"/>
        </a:xfrm>
        <a:prstGeom prst="rect">
          <a:avLst/>
        </a:prstGeom>
      </xdr:spPr>
    </xdr:pic>
    <xdr:clientData/>
  </xdr:twoCellAnchor>
  <xdr:twoCellAnchor editAs="oneCell">
    <xdr:from>
      <xdr:col>19</xdr:col>
      <xdr:colOff>240026</xdr:colOff>
      <xdr:row>146</xdr:row>
      <xdr:rowOff>389193</xdr:rowOff>
    </xdr:from>
    <xdr:to>
      <xdr:col>19</xdr:col>
      <xdr:colOff>602977</xdr:colOff>
      <xdr:row>146</xdr:row>
      <xdr:rowOff>754597</xdr:rowOff>
    </xdr:to>
    <xdr:pic>
      <xdr:nvPicPr>
        <xdr:cNvPr id="196" name="Picture 195">
          <a:extLst>
            <a:ext uri="{FF2B5EF4-FFF2-40B4-BE49-F238E27FC236}">
              <a16:creationId xmlns:a16="http://schemas.microsoft.com/office/drawing/2014/main" id="{938CCF40-DFDF-4819-AA14-B2E1905832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226" y="61034868"/>
          <a:ext cx="362951" cy="365404"/>
        </a:xfrm>
        <a:prstGeom prst="rect">
          <a:avLst/>
        </a:prstGeom>
      </xdr:spPr>
    </xdr:pic>
    <xdr:clientData/>
  </xdr:twoCellAnchor>
  <xdr:twoCellAnchor editAs="oneCell">
    <xdr:from>
      <xdr:col>19</xdr:col>
      <xdr:colOff>249298</xdr:colOff>
      <xdr:row>144</xdr:row>
      <xdr:rowOff>401674</xdr:rowOff>
    </xdr:from>
    <xdr:to>
      <xdr:col>19</xdr:col>
      <xdr:colOff>604943</xdr:colOff>
      <xdr:row>144</xdr:row>
      <xdr:rowOff>759723</xdr:rowOff>
    </xdr:to>
    <xdr:pic>
      <xdr:nvPicPr>
        <xdr:cNvPr id="197" name="Picture 196">
          <a:extLst>
            <a:ext uri="{FF2B5EF4-FFF2-40B4-BE49-F238E27FC236}">
              <a16:creationId xmlns:a16="http://schemas.microsoft.com/office/drawing/2014/main" id="{63F90A55-9577-4202-9D3E-28372F2871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65498" y="59685274"/>
          <a:ext cx="355645" cy="358049"/>
        </a:xfrm>
        <a:prstGeom prst="rect">
          <a:avLst/>
        </a:prstGeom>
      </xdr:spPr>
    </xdr:pic>
    <xdr:clientData/>
  </xdr:twoCellAnchor>
  <xdr:twoCellAnchor editAs="oneCell">
    <xdr:from>
      <xdr:col>19</xdr:col>
      <xdr:colOff>239057</xdr:colOff>
      <xdr:row>151</xdr:row>
      <xdr:rowOff>610302</xdr:rowOff>
    </xdr:from>
    <xdr:to>
      <xdr:col>19</xdr:col>
      <xdr:colOff>594702</xdr:colOff>
      <xdr:row>151</xdr:row>
      <xdr:rowOff>968351</xdr:rowOff>
    </xdr:to>
    <xdr:pic>
      <xdr:nvPicPr>
        <xdr:cNvPr id="198" name="Picture 197">
          <a:extLst>
            <a:ext uri="{FF2B5EF4-FFF2-40B4-BE49-F238E27FC236}">
              <a16:creationId xmlns:a16="http://schemas.microsoft.com/office/drawing/2014/main" id="{06F17AB9-0CF6-4FE8-857B-267572448C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7" y="63846777"/>
          <a:ext cx="355645" cy="358049"/>
        </a:xfrm>
        <a:prstGeom prst="rect">
          <a:avLst/>
        </a:prstGeom>
      </xdr:spPr>
    </xdr:pic>
    <xdr:clientData/>
  </xdr:twoCellAnchor>
  <xdr:twoCellAnchor editAs="oneCell">
    <xdr:from>
      <xdr:col>19</xdr:col>
      <xdr:colOff>239056</xdr:colOff>
      <xdr:row>148</xdr:row>
      <xdr:rowOff>281639</xdr:rowOff>
    </xdr:from>
    <xdr:to>
      <xdr:col>19</xdr:col>
      <xdr:colOff>594701</xdr:colOff>
      <xdr:row>148</xdr:row>
      <xdr:rowOff>639688</xdr:rowOff>
    </xdr:to>
    <xdr:pic>
      <xdr:nvPicPr>
        <xdr:cNvPr id="199" name="Picture 198">
          <a:extLst>
            <a:ext uri="{FF2B5EF4-FFF2-40B4-BE49-F238E27FC236}">
              <a16:creationId xmlns:a16="http://schemas.microsoft.com/office/drawing/2014/main" id="{A9B44BC4-0A55-405B-9A04-D2FCD8BDBC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6" y="62260814"/>
          <a:ext cx="355645" cy="358049"/>
        </a:xfrm>
        <a:prstGeom prst="rect">
          <a:avLst/>
        </a:prstGeom>
      </xdr:spPr>
    </xdr:pic>
    <xdr:clientData/>
  </xdr:twoCellAnchor>
  <xdr:twoCellAnchor editAs="oneCell">
    <xdr:from>
      <xdr:col>19</xdr:col>
      <xdr:colOff>250269</xdr:colOff>
      <xdr:row>153</xdr:row>
      <xdr:rowOff>425348</xdr:rowOff>
    </xdr:from>
    <xdr:to>
      <xdr:col>19</xdr:col>
      <xdr:colOff>613220</xdr:colOff>
      <xdr:row>153</xdr:row>
      <xdr:rowOff>790752</xdr:rowOff>
    </xdr:to>
    <xdr:pic>
      <xdr:nvPicPr>
        <xdr:cNvPr id="201" name="Picture 200">
          <a:extLst>
            <a:ext uri="{FF2B5EF4-FFF2-40B4-BE49-F238E27FC236}">
              <a16:creationId xmlns:a16="http://schemas.microsoft.com/office/drawing/2014/main" id="{D077E056-84BB-43A4-B704-4A947E5CDCB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6469" y="65423948"/>
          <a:ext cx="362951" cy="365404"/>
        </a:xfrm>
        <a:prstGeom prst="rect">
          <a:avLst/>
        </a:prstGeom>
      </xdr:spPr>
    </xdr:pic>
    <xdr:clientData/>
  </xdr:twoCellAnchor>
  <xdr:twoCellAnchor editAs="oneCell">
    <xdr:from>
      <xdr:col>19</xdr:col>
      <xdr:colOff>239057</xdr:colOff>
      <xdr:row>156</xdr:row>
      <xdr:rowOff>177068</xdr:rowOff>
    </xdr:from>
    <xdr:to>
      <xdr:col>19</xdr:col>
      <xdr:colOff>594702</xdr:colOff>
      <xdr:row>156</xdr:row>
      <xdr:rowOff>535117</xdr:rowOff>
    </xdr:to>
    <xdr:pic>
      <xdr:nvPicPr>
        <xdr:cNvPr id="202" name="Picture 201">
          <a:extLst>
            <a:ext uri="{FF2B5EF4-FFF2-40B4-BE49-F238E27FC236}">
              <a16:creationId xmlns:a16="http://schemas.microsoft.com/office/drawing/2014/main" id="{8134CB23-BE8D-4819-9DBD-701BF2CA4D0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7" y="66928268"/>
          <a:ext cx="355645" cy="358049"/>
        </a:xfrm>
        <a:prstGeom prst="rect">
          <a:avLst/>
        </a:prstGeom>
      </xdr:spPr>
    </xdr:pic>
    <xdr:clientData/>
  </xdr:twoCellAnchor>
  <xdr:twoCellAnchor editAs="oneCell">
    <xdr:from>
      <xdr:col>19</xdr:col>
      <xdr:colOff>220006</xdr:colOff>
      <xdr:row>158</xdr:row>
      <xdr:rowOff>144191</xdr:rowOff>
    </xdr:from>
    <xdr:to>
      <xdr:col>19</xdr:col>
      <xdr:colOff>575651</xdr:colOff>
      <xdr:row>158</xdr:row>
      <xdr:rowOff>502240</xdr:rowOff>
    </xdr:to>
    <xdr:pic>
      <xdr:nvPicPr>
        <xdr:cNvPr id="203" name="Picture 202">
          <a:extLst>
            <a:ext uri="{FF2B5EF4-FFF2-40B4-BE49-F238E27FC236}">
              <a16:creationId xmlns:a16="http://schemas.microsoft.com/office/drawing/2014/main" id="{F8203F4B-CA27-4231-A640-2A42DFCA65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36206" y="67781216"/>
          <a:ext cx="355645" cy="358049"/>
        </a:xfrm>
        <a:prstGeom prst="rect">
          <a:avLst/>
        </a:prstGeom>
      </xdr:spPr>
    </xdr:pic>
    <xdr:clientData/>
  </xdr:twoCellAnchor>
  <xdr:twoCellAnchor editAs="oneCell">
    <xdr:from>
      <xdr:col>19</xdr:col>
      <xdr:colOff>239056</xdr:colOff>
      <xdr:row>162</xdr:row>
      <xdr:rowOff>185160</xdr:rowOff>
    </xdr:from>
    <xdr:to>
      <xdr:col>19</xdr:col>
      <xdr:colOff>594701</xdr:colOff>
      <xdr:row>162</xdr:row>
      <xdr:rowOff>543209</xdr:rowOff>
    </xdr:to>
    <xdr:pic>
      <xdr:nvPicPr>
        <xdr:cNvPr id="204" name="Picture 203">
          <a:extLst>
            <a:ext uri="{FF2B5EF4-FFF2-40B4-BE49-F238E27FC236}">
              <a16:creationId xmlns:a16="http://schemas.microsoft.com/office/drawing/2014/main" id="{754BA95E-6041-4C82-9EEB-DD57AE61CD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6" y="69593835"/>
          <a:ext cx="355645" cy="358049"/>
        </a:xfrm>
        <a:prstGeom prst="rect">
          <a:avLst/>
        </a:prstGeom>
      </xdr:spPr>
    </xdr:pic>
    <xdr:clientData/>
  </xdr:twoCellAnchor>
  <xdr:twoCellAnchor editAs="oneCell">
    <xdr:from>
      <xdr:col>19</xdr:col>
      <xdr:colOff>247240</xdr:colOff>
      <xdr:row>160</xdr:row>
      <xdr:rowOff>171962</xdr:rowOff>
    </xdr:from>
    <xdr:to>
      <xdr:col>19</xdr:col>
      <xdr:colOff>607240</xdr:colOff>
      <xdr:row>160</xdr:row>
      <xdr:rowOff>548002</xdr:rowOff>
    </xdr:to>
    <xdr:pic>
      <xdr:nvPicPr>
        <xdr:cNvPr id="205" name="Picture 204">
          <a:extLst>
            <a:ext uri="{FF2B5EF4-FFF2-40B4-BE49-F238E27FC236}">
              <a16:creationId xmlns:a16="http://schemas.microsoft.com/office/drawing/2014/main" id="{887D709B-B9B4-46EA-9398-36F52BB2A1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63440" y="68694812"/>
          <a:ext cx="360000" cy="376040"/>
        </a:xfrm>
        <a:prstGeom prst="rect">
          <a:avLst/>
        </a:prstGeom>
      </xdr:spPr>
    </xdr:pic>
    <xdr:clientData/>
  </xdr:twoCellAnchor>
  <xdr:twoCellAnchor editAs="oneCell">
    <xdr:from>
      <xdr:col>19</xdr:col>
      <xdr:colOff>250986</xdr:colOff>
      <xdr:row>164</xdr:row>
      <xdr:rowOff>202688</xdr:rowOff>
    </xdr:from>
    <xdr:to>
      <xdr:col>19</xdr:col>
      <xdr:colOff>613937</xdr:colOff>
      <xdr:row>164</xdr:row>
      <xdr:rowOff>568092</xdr:rowOff>
    </xdr:to>
    <xdr:pic>
      <xdr:nvPicPr>
        <xdr:cNvPr id="206" name="Picture 205">
          <a:extLst>
            <a:ext uri="{FF2B5EF4-FFF2-40B4-BE49-F238E27FC236}">
              <a16:creationId xmlns:a16="http://schemas.microsoft.com/office/drawing/2014/main" id="{11A3AE9E-3002-4CF1-A9B9-00D7C76ACC2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7186" y="70497188"/>
          <a:ext cx="362951" cy="365404"/>
        </a:xfrm>
        <a:prstGeom prst="rect">
          <a:avLst/>
        </a:prstGeom>
      </xdr:spPr>
    </xdr:pic>
    <xdr:clientData/>
  </xdr:twoCellAnchor>
  <xdr:twoCellAnchor editAs="oneCell">
    <xdr:from>
      <xdr:col>19</xdr:col>
      <xdr:colOff>250985</xdr:colOff>
      <xdr:row>166</xdr:row>
      <xdr:rowOff>313198</xdr:rowOff>
    </xdr:from>
    <xdr:to>
      <xdr:col>19</xdr:col>
      <xdr:colOff>613936</xdr:colOff>
      <xdr:row>166</xdr:row>
      <xdr:rowOff>678602</xdr:rowOff>
    </xdr:to>
    <xdr:pic>
      <xdr:nvPicPr>
        <xdr:cNvPr id="207" name="Picture 206">
          <a:extLst>
            <a:ext uri="{FF2B5EF4-FFF2-40B4-BE49-F238E27FC236}">
              <a16:creationId xmlns:a16="http://schemas.microsoft.com/office/drawing/2014/main" id="{302E529C-6396-4D71-850E-F0A65F1B02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7185" y="71493523"/>
          <a:ext cx="362951" cy="365404"/>
        </a:xfrm>
        <a:prstGeom prst="rect">
          <a:avLst/>
        </a:prstGeom>
      </xdr:spPr>
    </xdr:pic>
    <xdr:clientData/>
  </xdr:twoCellAnchor>
  <xdr:twoCellAnchor editAs="oneCell">
    <xdr:from>
      <xdr:col>19</xdr:col>
      <xdr:colOff>238339</xdr:colOff>
      <xdr:row>168</xdr:row>
      <xdr:rowOff>196835</xdr:rowOff>
    </xdr:from>
    <xdr:to>
      <xdr:col>19</xdr:col>
      <xdr:colOff>593984</xdr:colOff>
      <xdr:row>168</xdr:row>
      <xdr:rowOff>554884</xdr:rowOff>
    </xdr:to>
    <xdr:pic>
      <xdr:nvPicPr>
        <xdr:cNvPr id="208" name="Picture 207">
          <a:extLst>
            <a:ext uri="{FF2B5EF4-FFF2-40B4-BE49-F238E27FC236}">
              <a16:creationId xmlns:a16="http://schemas.microsoft.com/office/drawing/2014/main" id="{31D522C4-2348-4CA6-80F9-7FF2F43851D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4539" y="72520160"/>
          <a:ext cx="355645" cy="358049"/>
        </a:xfrm>
        <a:prstGeom prst="rect">
          <a:avLst/>
        </a:prstGeom>
      </xdr:spPr>
    </xdr:pic>
    <xdr:clientData/>
  </xdr:twoCellAnchor>
  <xdr:twoCellAnchor editAs="oneCell">
    <xdr:from>
      <xdr:col>19</xdr:col>
      <xdr:colOff>240744</xdr:colOff>
      <xdr:row>173</xdr:row>
      <xdr:rowOff>264857</xdr:rowOff>
    </xdr:from>
    <xdr:to>
      <xdr:col>19</xdr:col>
      <xdr:colOff>603695</xdr:colOff>
      <xdr:row>173</xdr:row>
      <xdr:rowOff>630261</xdr:rowOff>
    </xdr:to>
    <xdr:pic>
      <xdr:nvPicPr>
        <xdr:cNvPr id="209" name="Picture 208">
          <a:extLst>
            <a:ext uri="{FF2B5EF4-FFF2-40B4-BE49-F238E27FC236}">
              <a16:creationId xmlns:a16="http://schemas.microsoft.com/office/drawing/2014/main" id="{44609614-C90D-48D0-B50B-F71FDCBBF53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944" y="74102657"/>
          <a:ext cx="362951" cy="365404"/>
        </a:xfrm>
        <a:prstGeom prst="rect">
          <a:avLst/>
        </a:prstGeom>
      </xdr:spPr>
    </xdr:pic>
    <xdr:clientData/>
  </xdr:twoCellAnchor>
  <xdr:twoCellAnchor editAs="oneCell">
    <xdr:from>
      <xdr:col>19</xdr:col>
      <xdr:colOff>250268</xdr:colOff>
      <xdr:row>175</xdr:row>
      <xdr:rowOff>343207</xdr:rowOff>
    </xdr:from>
    <xdr:to>
      <xdr:col>19</xdr:col>
      <xdr:colOff>613219</xdr:colOff>
      <xdr:row>175</xdr:row>
      <xdr:rowOff>708611</xdr:rowOff>
    </xdr:to>
    <xdr:pic>
      <xdr:nvPicPr>
        <xdr:cNvPr id="210" name="Picture 209">
          <a:extLst>
            <a:ext uri="{FF2B5EF4-FFF2-40B4-BE49-F238E27FC236}">
              <a16:creationId xmlns:a16="http://schemas.microsoft.com/office/drawing/2014/main" id="{0E846352-7E75-40B4-BD89-291C70C5BDE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66468" y="75219232"/>
          <a:ext cx="362951" cy="365404"/>
        </a:xfrm>
        <a:prstGeom prst="rect">
          <a:avLst/>
        </a:prstGeom>
      </xdr:spPr>
    </xdr:pic>
    <xdr:clientData/>
  </xdr:twoCellAnchor>
  <xdr:twoCellAnchor editAs="oneCell">
    <xdr:from>
      <xdr:col>19</xdr:col>
      <xdr:colOff>240026</xdr:colOff>
      <xdr:row>179</xdr:row>
      <xdr:rowOff>195313</xdr:rowOff>
    </xdr:from>
    <xdr:to>
      <xdr:col>19</xdr:col>
      <xdr:colOff>602977</xdr:colOff>
      <xdr:row>179</xdr:row>
      <xdr:rowOff>560717</xdr:rowOff>
    </xdr:to>
    <xdr:pic>
      <xdr:nvPicPr>
        <xdr:cNvPr id="211" name="Picture 210">
          <a:extLst>
            <a:ext uri="{FF2B5EF4-FFF2-40B4-BE49-F238E27FC236}">
              <a16:creationId xmlns:a16="http://schemas.microsoft.com/office/drawing/2014/main" id="{795B30CA-CBBC-49F2-9E01-C33A5D33A54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226" y="76576288"/>
          <a:ext cx="362951" cy="365404"/>
        </a:xfrm>
        <a:prstGeom prst="rect">
          <a:avLst/>
        </a:prstGeom>
      </xdr:spPr>
    </xdr:pic>
    <xdr:clientData/>
  </xdr:twoCellAnchor>
  <xdr:twoCellAnchor editAs="oneCell">
    <xdr:from>
      <xdr:col>19</xdr:col>
      <xdr:colOff>237715</xdr:colOff>
      <xdr:row>182</xdr:row>
      <xdr:rowOff>406809</xdr:rowOff>
    </xdr:from>
    <xdr:to>
      <xdr:col>19</xdr:col>
      <xdr:colOff>595066</xdr:colOff>
      <xdr:row>182</xdr:row>
      <xdr:rowOff>776351</xdr:rowOff>
    </xdr:to>
    <xdr:pic>
      <xdr:nvPicPr>
        <xdr:cNvPr id="212" name="Picture 211">
          <a:extLst>
            <a:ext uri="{FF2B5EF4-FFF2-40B4-BE49-F238E27FC236}">
              <a16:creationId xmlns:a16="http://schemas.microsoft.com/office/drawing/2014/main" id="{B54E143B-D090-431F-ACC7-BFE547D559F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553915" y="78016509"/>
          <a:ext cx="357351" cy="369542"/>
        </a:xfrm>
        <a:prstGeom prst="rect">
          <a:avLst/>
        </a:prstGeom>
      </xdr:spPr>
    </xdr:pic>
    <xdr:clientData/>
  </xdr:twoCellAnchor>
  <xdr:twoCellAnchor editAs="oneCell">
    <xdr:from>
      <xdr:col>19</xdr:col>
      <xdr:colOff>237715</xdr:colOff>
      <xdr:row>187</xdr:row>
      <xdr:rowOff>482088</xdr:rowOff>
    </xdr:from>
    <xdr:to>
      <xdr:col>19</xdr:col>
      <xdr:colOff>595066</xdr:colOff>
      <xdr:row>187</xdr:row>
      <xdr:rowOff>851630</xdr:rowOff>
    </xdr:to>
    <xdr:pic>
      <xdr:nvPicPr>
        <xdr:cNvPr id="213" name="Picture 212">
          <a:extLst>
            <a:ext uri="{FF2B5EF4-FFF2-40B4-BE49-F238E27FC236}">
              <a16:creationId xmlns:a16="http://schemas.microsoft.com/office/drawing/2014/main" id="{7E9F0643-41F0-4B51-820D-CEAF951DD66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553915" y="81063588"/>
          <a:ext cx="357351" cy="369542"/>
        </a:xfrm>
        <a:prstGeom prst="rect">
          <a:avLst/>
        </a:prstGeom>
      </xdr:spPr>
    </xdr:pic>
    <xdr:clientData/>
  </xdr:twoCellAnchor>
  <xdr:twoCellAnchor editAs="oneCell">
    <xdr:from>
      <xdr:col>19</xdr:col>
      <xdr:colOff>259793</xdr:colOff>
      <xdr:row>184</xdr:row>
      <xdr:rowOff>373933</xdr:rowOff>
    </xdr:from>
    <xdr:to>
      <xdr:col>19</xdr:col>
      <xdr:colOff>622744</xdr:colOff>
      <xdr:row>184</xdr:row>
      <xdr:rowOff>739337</xdr:rowOff>
    </xdr:to>
    <xdr:pic>
      <xdr:nvPicPr>
        <xdr:cNvPr id="215" name="Picture 214">
          <a:extLst>
            <a:ext uri="{FF2B5EF4-FFF2-40B4-BE49-F238E27FC236}">
              <a16:creationId xmlns:a16="http://schemas.microsoft.com/office/drawing/2014/main" id="{943FA143-3B59-4BF8-A34D-9A6233468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75993" y="79326658"/>
          <a:ext cx="362951" cy="365404"/>
        </a:xfrm>
        <a:prstGeom prst="rect">
          <a:avLst/>
        </a:prstGeom>
      </xdr:spPr>
    </xdr:pic>
    <xdr:clientData/>
  </xdr:twoCellAnchor>
  <xdr:twoCellAnchor editAs="oneCell">
    <xdr:from>
      <xdr:col>19</xdr:col>
      <xdr:colOff>239057</xdr:colOff>
      <xdr:row>189</xdr:row>
      <xdr:rowOff>442642</xdr:rowOff>
    </xdr:from>
    <xdr:to>
      <xdr:col>19</xdr:col>
      <xdr:colOff>594702</xdr:colOff>
      <xdr:row>189</xdr:row>
      <xdr:rowOff>800691</xdr:rowOff>
    </xdr:to>
    <xdr:pic>
      <xdr:nvPicPr>
        <xdr:cNvPr id="216" name="Picture 215">
          <a:extLst>
            <a:ext uri="{FF2B5EF4-FFF2-40B4-BE49-F238E27FC236}">
              <a16:creationId xmlns:a16="http://schemas.microsoft.com/office/drawing/2014/main" id="{605276B1-880E-4E26-AFD9-D10088A7EE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7" y="82633867"/>
          <a:ext cx="355645" cy="358049"/>
        </a:xfrm>
        <a:prstGeom prst="rect">
          <a:avLst/>
        </a:prstGeom>
      </xdr:spPr>
    </xdr:pic>
    <xdr:clientData/>
  </xdr:twoCellAnchor>
  <xdr:oneCellAnchor>
    <xdr:from>
      <xdr:col>19</xdr:col>
      <xdr:colOff>256765</xdr:colOff>
      <xdr:row>191</xdr:row>
      <xdr:rowOff>314632</xdr:rowOff>
    </xdr:from>
    <xdr:ext cx="352806" cy="360794"/>
    <xdr:pic>
      <xdr:nvPicPr>
        <xdr:cNvPr id="217" name="Picture 216">
          <a:extLst>
            <a:ext uri="{FF2B5EF4-FFF2-40B4-BE49-F238E27FC236}">
              <a16:creationId xmlns:a16="http://schemas.microsoft.com/office/drawing/2014/main" id="{00882619-3C26-4B3A-9777-E621D88B357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72965" y="84010807"/>
          <a:ext cx="352806" cy="360794"/>
        </a:xfrm>
        <a:prstGeom prst="rect">
          <a:avLst/>
        </a:prstGeom>
      </xdr:spPr>
    </xdr:pic>
    <xdr:clientData/>
  </xdr:oneCellAnchor>
  <xdr:oneCellAnchor>
    <xdr:from>
      <xdr:col>19</xdr:col>
      <xdr:colOff>256048</xdr:colOff>
      <xdr:row>193</xdr:row>
      <xdr:rowOff>71693</xdr:rowOff>
    </xdr:from>
    <xdr:ext cx="352806" cy="360794"/>
    <xdr:pic>
      <xdr:nvPicPr>
        <xdr:cNvPr id="218" name="Picture 217">
          <a:extLst>
            <a:ext uri="{FF2B5EF4-FFF2-40B4-BE49-F238E27FC236}">
              <a16:creationId xmlns:a16="http://schemas.microsoft.com/office/drawing/2014/main" id="{B37CF0A1-EC5C-4577-BF2B-B75CF5CCF42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644032" y="99633548"/>
          <a:ext cx="352806" cy="360794"/>
        </a:xfrm>
        <a:prstGeom prst="rect">
          <a:avLst/>
        </a:prstGeom>
      </xdr:spPr>
    </xdr:pic>
    <xdr:clientData/>
  </xdr:oneCellAnchor>
  <xdr:twoCellAnchor editAs="oneCell">
    <xdr:from>
      <xdr:col>19</xdr:col>
      <xdr:colOff>247240</xdr:colOff>
      <xdr:row>195</xdr:row>
      <xdr:rowOff>71694</xdr:rowOff>
    </xdr:from>
    <xdr:to>
      <xdr:col>19</xdr:col>
      <xdr:colOff>604591</xdr:colOff>
      <xdr:row>195</xdr:row>
      <xdr:rowOff>441236</xdr:rowOff>
    </xdr:to>
    <xdr:pic>
      <xdr:nvPicPr>
        <xdr:cNvPr id="219" name="Picture 218">
          <a:extLst>
            <a:ext uri="{FF2B5EF4-FFF2-40B4-BE49-F238E27FC236}">
              <a16:creationId xmlns:a16="http://schemas.microsoft.com/office/drawing/2014/main" id="{18EC72B7-296F-412C-A703-4F2EFB017A6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563440" y="85615719"/>
          <a:ext cx="357351" cy="369542"/>
        </a:xfrm>
        <a:prstGeom prst="rect">
          <a:avLst/>
        </a:prstGeom>
      </xdr:spPr>
    </xdr:pic>
    <xdr:clientData/>
  </xdr:twoCellAnchor>
  <xdr:twoCellAnchor editAs="oneCell">
    <xdr:from>
      <xdr:col>19</xdr:col>
      <xdr:colOff>218665</xdr:colOff>
      <xdr:row>197</xdr:row>
      <xdr:rowOff>349353</xdr:rowOff>
    </xdr:from>
    <xdr:to>
      <xdr:col>19</xdr:col>
      <xdr:colOff>578665</xdr:colOff>
      <xdr:row>197</xdr:row>
      <xdr:rowOff>725393</xdr:rowOff>
    </xdr:to>
    <xdr:pic>
      <xdr:nvPicPr>
        <xdr:cNvPr id="220" name="Picture 219">
          <a:extLst>
            <a:ext uri="{FF2B5EF4-FFF2-40B4-BE49-F238E27FC236}">
              <a16:creationId xmlns:a16="http://schemas.microsoft.com/office/drawing/2014/main" id="{4F516844-3795-4C6C-AF4B-09E7E6CB6B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34865" y="86588703"/>
          <a:ext cx="360000" cy="376040"/>
        </a:xfrm>
        <a:prstGeom prst="rect">
          <a:avLst/>
        </a:prstGeom>
      </xdr:spPr>
    </xdr:pic>
    <xdr:clientData/>
  </xdr:twoCellAnchor>
  <xdr:twoCellAnchor editAs="oneCell">
    <xdr:from>
      <xdr:col>19</xdr:col>
      <xdr:colOff>256765</xdr:colOff>
      <xdr:row>201</xdr:row>
      <xdr:rowOff>72410</xdr:rowOff>
    </xdr:from>
    <xdr:to>
      <xdr:col>19</xdr:col>
      <xdr:colOff>614116</xdr:colOff>
      <xdr:row>201</xdr:row>
      <xdr:rowOff>441952</xdr:rowOff>
    </xdr:to>
    <xdr:pic>
      <xdr:nvPicPr>
        <xdr:cNvPr id="221" name="Picture 220">
          <a:extLst>
            <a:ext uri="{FF2B5EF4-FFF2-40B4-BE49-F238E27FC236}">
              <a16:creationId xmlns:a16="http://schemas.microsoft.com/office/drawing/2014/main" id="{CB8ABF3B-8563-4C5B-B45B-668E98A3732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572965" y="88331060"/>
          <a:ext cx="357351" cy="369542"/>
        </a:xfrm>
        <a:prstGeom prst="rect">
          <a:avLst/>
        </a:prstGeom>
      </xdr:spPr>
    </xdr:pic>
    <xdr:clientData/>
  </xdr:twoCellAnchor>
  <xdr:twoCellAnchor editAs="oneCell">
    <xdr:from>
      <xdr:col>19</xdr:col>
      <xdr:colOff>228907</xdr:colOff>
      <xdr:row>209</xdr:row>
      <xdr:rowOff>391755</xdr:rowOff>
    </xdr:from>
    <xdr:to>
      <xdr:col>19</xdr:col>
      <xdr:colOff>586258</xdr:colOff>
      <xdr:row>209</xdr:row>
      <xdr:rowOff>761297</xdr:rowOff>
    </xdr:to>
    <xdr:pic>
      <xdr:nvPicPr>
        <xdr:cNvPr id="222" name="Picture 221">
          <a:extLst>
            <a:ext uri="{FF2B5EF4-FFF2-40B4-BE49-F238E27FC236}">
              <a16:creationId xmlns:a16="http://schemas.microsoft.com/office/drawing/2014/main" id="{6303DF1C-92D7-4550-AA6D-32EDDD5B247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545107" y="92088930"/>
          <a:ext cx="357351" cy="369542"/>
        </a:xfrm>
        <a:prstGeom prst="rect">
          <a:avLst/>
        </a:prstGeom>
      </xdr:spPr>
    </xdr:pic>
    <xdr:clientData/>
  </xdr:twoCellAnchor>
  <xdr:twoCellAnchor editAs="oneCell">
    <xdr:from>
      <xdr:col>19</xdr:col>
      <xdr:colOff>240744</xdr:colOff>
      <xdr:row>203</xdr:row>
      <xdr:rowOff>188861</xdr:rowOff>
    </xdr:from>
    <xdr:to>
      <xdr:col>19</xdr:col>
      <xdr:colOff>603695</xdr:colOff>
      <xdr:row>203</xdr:row>
      <xdr:rowOff>554265</xdr:rowOff>
    </xdr:to>
    <xdr:pic>
      <xdr:nvPicPr>
        <xdr:cNvPr id="223" name="Picture 222">
          <a:extLst>
            <a:ext uri="{FF2B5EF4-FFF2-40B4-BE49-F238E27FC236}">
              <a16:creationId xmlns:a16="http://schemas.microsoft.com/office/drawing/2014/main" id="{A0704BA3-CD0C-4A5A-933B-D0134B6AD1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6944" y="89142836"/>
          <a:ext cx="362951" cy="365404"/>
        </a:xfrm>
        <a:prstGeom prst="rect">
          <a:avLst/>
        </a:prstGeom>
      </xdr:spPr>
    </xdr:pic>
    <xdr:clientData/>
  </xdr:twoCellAnchor>
  <xdr:twoCellAnchor editAs="oneCell">
    <xdr:from>
      <xdr:col>19</xdr:col>
      <xdr:colOff>239056</xdr:colOff>
      <xdr:row>205</xdr:row>
      <xdr:rowOff>373099</xdr:rowOff>
    </xdr:from>
    <xdr:to>
      <xdr:col>19</xdr:col>
      <xdr:colOff>594701</xdr:colOff>
      <xdr:row>205</xdr:row>
      <xdr:rowOff>731148</xdr:rowOff>
    </xdr:to>
    <xdr:pic>
      <xdr:nvPicPr>
        <xdr:cNvPr id="224" name="Picture 223">
          <a:extLst>
            <a:ext uri="{FF2B5EF4-FFF2-40B4-BE49-F238E27FC236}">
              <a16:creationId xmlns:a16="http://schemas.microsoft.com/office/drawing/2014/main" id="{B705D879-E69B-45FD-9015-3DF4181D81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55256" y="90393874"/>
          <a:ext cx="355645" cy="358049"/>
        </a:xfrm>
        <a:prstGeom prst="rect">
          <a:avLst/>
        </a:prstGeom>
      </xdr:spPr>
    </xdr:pic>
    <xdr:clientData/>
  </xdr:twoCellAnchor>
  <xdr:oneCellAnchor>
    <xdr:from>
      <xdr:col>19</xdr:col>
      <xdr:colOff>257482</xdr:colOff>
      <xdr:row>211</xdr:row>
      <xdr:rowOff>342696</xdr:rowOff>
    </xdr:from>
    <xdr:ext cx="352806" cy="360794"/>
    <xdr:pic>
      <xdr:nvPicPr>
        <xdr:cNvPr id="225" name="Picture 224">
          <a:extLst>
            <a:ext uri="{FF2B5EF4-FFF2-40B4-BE49-F238E27FC236}">
              <a16:creationId xmlns:a16="http://schemas.microsoft.com/office/drawing/2014/main" id="{57F972DC-31B5-4740-8E1F-6DEB2F8242F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73682" y="93373371"/>
          <a:ext cx="352806" cy="360794"/>
        </a:xfrm>
        <a:prstGeom prst="rect">
          <a:avLst/>
        </a:prstGeom>
      </xdr:spPr>
    </xdr:pic>
    <xdr:clientData/>
  </xdr:oneCellAnchor>
  <xdr:twoCellAnchor editAs="oneCell">
    <xdr:from>
      <xdr:col>19</xdr:col>
      <xdr:colOff>243465</xdr:colOff>
      <xdr:row>128</xdr:row>
      <xdr:rowOff>209989</xdr:rowOff>
    </xdr:from>
    <xdr:to>
      <xdr:col>19</xdr:col>
      <xdr:colOff>606416</xdr:colOff>
      <xdr:row>128</xdr:row>
      <xdr:rowOff>575393</xdr:rowOff>
    </xdr:to>
    <xdr:pic>
      <xdr:nvPicPr>
        <xdr:cNvPr id="3" name="Picture 2">
          <a:extLst>
            <a:ext uri="{FF2B5EF4-FFF2-40B4-BE49-F238E27FC236}">
              <a16:creationId xmlns:a16="http://schemas.microsoft.com/office/drawing/2014/main" id="{6C2AFD54-9F2B-4FD0-BAF1-5980D35A9C3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559665" y="51292564"/>
          <a:ext cx="362951" cy="365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253253</xdr:colOff>
      <xdr:row>38</xdr:row>
      <xdr:rowOff>152400</xdr:rowOff>
    </xdr:from>
    <xdr:to>
      <xdr:col>19</xdr:col>
      <xdr:colOff>608898</xdr:colOff>
      <xdr:row>38</xdr:row>
      <xdr:rowOff>510449</xdr:rowOff>
    </xdr:to>
    <xdr:pic>
      <xdr:nvPicPr>
        <xdr:cNvPr id="11" name="Picture 10">
          <a:extLst>
            <a:ext uri="{FF2B5EF4-FFF2-40B4-BE49-F238E27FC236}">
              <a16:creationId xmlns:a16="http://schemas.microsoft.com/office/drawing/2014/main" id="{EA9DEC24-5480-4D7C-B50E-B1906D77D6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38929" y="15448429"/>
          <a:ext cx="355645" cy="358049"/>
        </a:xfrm>
        <a:prstGeom prst="rect">
          <a:avLst/>
        </a:prstGeom>
      </xdr:spPr>
    </xdr:pic>
    <xdr:clientData/>
  </xdr:twoCellAnchor>
  <xdr:twoCellAnchor editAs="oneCell">
    <xdr:from>
      <xdr:col>19</xdr:col>
      <xdr:colOff>268941</xdr:colOff>
      <xdr:row>36</xdr:row>
      <xdr:rowOff>123265</xdr:rowOff>
    </xdr:from>
    <xdr:to>
      <xdr:col>19</xdr:col>
      <xdr:colOff>624586</xdr:colOff>
      <xdr:row>36</xdr:row>
      <xdr:rowOff>481314</xdr:rowOff>
    </xdr:to>
    <xdr:pic>
      <xdr:nvPicPr>
        <xdr:cNvPr id="7" name="Picture 6">
          <a:extLst>
            <a:ext uri="{FF2B5EF4-FFF2-40B4-BE49-F238E27FC236}">
              <a16:creationId xmlns:a16="http://schemas.microsoft.com/office/drawing/2014/main" id="{24C2D5DD-979F-4468-9C5D-BCAE464A84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54617" y="14545236"/>
          <a:ext cx="355645" cy="358049"/>
        </a:xfrm>
        <a:prstGeom prst="rect">
          <a:avLst/>
        </a:prstGeom>
      </xdr:spPr>
    </xdr:pic>
    <xdr:clientData/>
  </xdr:twoCellAnchor>
  <xdr:twoCellAnchor editAs="oneCell">
    <xdr:from>
      <xdr:col>19</xdr:col>
      <xdr:colOff>254236</xdr:colOff>
      <xdr:row>9</xdr:row>
      <xdr:rowOff>83736</xdr:rowOff>
    </xdr:from>
    <xdr:to>
      <xdr:col>19</xdr:col>
      <xdr:colOff>617187</xdr:colOff>
      <xdr:row>9</xdr:row>
      <xdr:rowOff>449140</xdr:rowOff>
    </xdr:to>
    <xdr:pic>
      <xdr:nvPicPr>
        <xdr:cNvPr id="4" name="Picture 3">
          <a:extLst>
            <a:ext uri="{FF2B5EF4-FFF2-40B4-BE49-F238E27FC236}">
              <a16:creationId xmlns:a16="http://schemas.microsoft.com/office/drawing/2014/main" id="{D93668A0-46D3-4025-B5D5-820CD39726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644631" y="2299552"/>
          <a:ext cx="362951" cy="365404"/>
        </a:xfrm>
        <a:prstGeom prst="rect">
          <a:avLst/>
        </a:prstGeom>
      </xdr:spPr>
    </xdr:pic>
    <xdr:clientData/>
  </xdr:twoCellAnchor>
  <xdr:twoCellAnchor editAs="oneCell">
    <xdr:from>
      <xdr:col>19</xdr:col>
      <xdr:colOff>254236</xdr:colOff>
      <xdr:row>12</xdr:row>
      <xdr:rowOff>104670</xdr:rowOff>
    </xdr:from>
    <xdr:to>
      <xdr:col>19</xdr:col>
      <xdr:colOff>617187</xdr:colOff>
      <xdr:row>12</xdr:row>
      <xdr:rowOff>470074</xdr:rowOff>
    </xdr:to>
    <xdr:pic>
      <xdr:nvPicPr>
        <xdr:cNvPr id="5" name="Picture 4">
          <a:extLst>
            <a:ext uri="{FF2B5EF4-FFF2-40B4-BE49-F238E27FC236}">
              <a16:creationId xmlns:a16="http://schemas.microsoft.com/office/drawing/2014/main" id="{37055105-A452-4B75-8A88-3BA8161A44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644631" y="3633933"/>
          <a:ext cx="362951" cy="365404"/>
        </a:xfrm>
        <a:prstGeom prst="rect">
          <a:avLst/>
        </a:prstGeom>
      </xdr:spPr>
    </xdr:pic>
    <xdr:clientData/>
  </xdr:twoCellAnchor>
  <xdr:twoCellAnchor editAs="oneCell">
    <xdr:from>
      <xdr:col>19</xdr:col>
      <xdr:colOff>263017</xdr:colOff>
      <xdr:row>14</xdr:row>
      <xdr:rowOff>68625</xdr:rowOff>
    </xdr:from>
    <xdr:to>
      <xdr:col>19</xdr:col>
      <xdr:colOff>618662</xdr:colOff>
      <xdr:row>14</xdr:row>
      <xdr:rowOff>426674</xdr:rowOff>
    </xdr:to>
    <xdr:pic>
      <xdr:nvPicPr>
        <xdr:cNvPr id="8" name="Picture 7">
          <a:extLst>
            <a:ext uri="{FF2B5EF4-FFF2-40B4-BE49-F238E27FC236}">
              <a16:creationId xmlns:a16="http://schemas.microsoft.com/office/drawing/2014/main" id="{16CFF575-D52C-4C3D-B03B-CC4363CEEE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53412" y="4470178"/>
          <a:ext cx="355645" cy="358049"/>
        </a:xfrm>
        <a:prstGeom prst="rect">
          <a:avLst/>
        </a:prstGeom>
      </xdr:spPr>
    </xdr:pic>
    <xdr:clientData/>
  </xdr:twoCellAnchor>
  <xdr:twoCellAnchor editAs="oneCell">
    <xdr:from>
      <xdr:col>19</xdr:col>
      <xdr:colOff>252550</xdr:colOff>
      <xdr:row>17</xdr:row>
      <xdr:rowOff>162829</xdr:rowOff>
    </xdr:from>
    <xdr:to>
      <xdr:col>19</xdr:col>
      <xdr:colOff>608195</xdr:colOff>
      <xdr:row>17</xdr:row>
      <xdr:rowOff>520878</xdr:rowOff>
    </xdr:to>
    <xdr:pic>
      <xdr:nvPicPr>
        <xdr:cNvPr id="9" name="Picture 8">
          <a:extLst>
            <a:ext uri="{FF2B5EF4-FFF2-40B4-BE49-F238E27FC236}">
              <a16:creationId xmlns:a16="http://schemas.microsoft.com/office/drawing/2014/main" id="{7C3C52E2-9850-4D27-A339-B54B61468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42945" y="5627171"/>
          <a:ext cx="355645" cy="358049"/>
        </a:xfrm>
        <a:prstGeom prst="rect">
          <a:avLst/>
        </a:prstGeom>
      </xdr:spPr>
    </xdr:pic>
    <xdr:clientData/>
  </xdr:twoCellAnchor>
  <xdr:oneCellAnchor>
    <xdr:from>
      <xdr:col>19</xdr:col>
      <xdr:colOff>251208</xdr:colOff>
      <xdr:row>20</xdr:row>
      <xdr:rowOff>157005</xdr:rowOff>
    </xdr:from>
    <xdr:ext cx="352806" cy="360794"/>
    <xdr:pic>
      <xdr:nvPicPr>
        <xdr:cNvPr id="10" name="Picture 9">
          <a:extLst>
            <a:ext uri="{FF2B5EF4-FFF2-40B4-BE49-F238E27FC236}">
              <a16:creationId xmlns:a16="http://schemas.microsoft.com/office/drawing/2014/main" id="{D3C93B61-DCC5-4466-82C1-51C4D4E049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636153" y="5955741"/>
          <a:ext cx="352806" cy="360794"/>
        </a:xfrm>
        <a:prstGeom prst="rect">
          <a:avLst/>
        </a:prstGeom>
      </xdr:spPr>
    </xdr:pic>
    <xdr:clientData/>
  </xdr:oneCellAnchor>
  <xdr:twoCellAnchor editAs="oneCell">
    <xdr:from>
      <xdr:col>19</xdr:col>
      <xdr:colOff>272143</xdr:colOff>
      <xdr:row>22</xdr:row>
      <xdr:rowOff>418681</xdr:rowOff>
    </xdr:from>
    <xdr:to>
      <xdr:col>19</xdr:col>
      <xdr:colOff>632143</xdr:colOff>
      <xdr:row>22</xdr:row>
      <xdr:rowOff>794721</xdr:rowOff>
    </xdr:to>
    <xdr:pic>
      <xdr:nvPicPr>
        <xdr:cNvPr id="14" name="Picture 13">
          <a:extLst>
            <a:ext uri="{FF2B5EF4-FFF2-40B4-BE49-F238E27FC236}">
              <a16:creationId xmlns:a16="http://schemas.microsoft.com/office/drawing/2014/main" id="{EBE72CFD-1A22-4E2B-8DF5-713B0000833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657088" y="7117582"/>
          <a:ext cx="360000" cy="376040"/>
        </a:xfrm>
        <a:prstGeom prst="rect">
          <a:avLst/>
        </a:prstGeom>
      </xdr:spPr>
    </xdr:pic>
    <xdr:clientData/>
  </xdr:twoCellAnchor>
  <xdr:twoCellAnchor editAs="oneCell">
    <xdr:from>
      <xdr:col>19</xdr:col>
      <xdr:colOff>240741</xdr:colOff>
      <xdr:row>27</xdr:row>
      <xdr:rowOff>198874</xdr:rowOff>
    </xdr:from>
    <xdr:to>
      <xdr:col>19</xdr:col>
      <xdr:colOff>598092</xdr:colOff>
      <xdr:row>27</xdr:row>
      <xdr:rowOff>558460</xdr:rowOff>
    </xdr:to>
    <xdr:pic>
      <xdr:nvPicPr>
        <xdr:cNvPr id="15" name="Picture 14">
          <a:extLst>
            <a:ext uri="{FF2B5EF4-FFF2-40B4-BE49-F238E27FC236}">
              <a16:creationId xmlns:a16="http://schemas.microsoft.com/office/drawing/2014/main" id="{536FD0A3-A083-400D-B9BB-D768B7268C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625686" y="9598270"/>
          <a:ext cx="357351" cy="359586"/>
        </a:xfrm>
        <a:prstGeom prst="rect">
          <a:avLst/>
        </a:prstGeom>
      </xdr:spPr>
    </xdr:pic>
    <xdr:clientData/>
  </xdr:twoCellAnchor>
  <xdr:twoCellAnchor editAs="oneCell">
    <xdr:from>
      <xdr:col>19</xdr:col>
      <xdr:colOff>251209</xdr:colOff>
      <xdr:row>29</xdr:row>
      <xdr:rowOff>115138</xdr:rowOff>
    </xdr:from>
    <xdr:to>
      <xdr:col>19</xdr:col>
      <xdr:colOff>608560</xdr:colOff>
      <xdr:row>29</xdr:row>
      <xdr:rowOff>474724</xdr:rowOff>
    </xdr:to>
    <xdr:pic>
      <xdr:nvPicPr>
        <xdr:cNvPr id="16" name="Picture 15">
          <a:extLst>
            <a:ext uri="{FF2B5EF4-FFF2-40B4-BE49-F238E27FC236}">
              <a16:creationId xmlns:a16="http://schemas.microsoft.com/office/drawing/2014/main" id="{F69AE0E4-FC73-4937-9F62-3BD995959F9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636154" y="10508902"/>
          <a:ext cx="357351" cy="359586"/>
        </a:xfrm>
        <a:prstGeom prst="rect">
          <a:avLst/>
        </a:prstGeom>
      </xdr:spPr>
    </xdr:pic>
    <xdr:clientData/>
  </xdr:twoCellAnchor>
  <xdr:twoCellAnchor editAs="oneCell">
    <xdr:from>
      <xdr:col>19</xdr:col>
      <xdr:colOff>240741</xdr:colOff>
      <xdr:row>31</xdr:row>
      <xdr:rowOff>104671</xdr:rowOff>
    </xdr:from>
    <xdr:to>
      <xdr:col>19</xdr:col>
      <xdr:colOff>598092</xdr:colOff>
      <xdr:row>31</xdr:row>
      <xdr:rowOff>464257</xdr:rowOff>
    </xdr:to>
    <xdr:pic>
      <xdr:nvPicPr>
        <xdr:cNvPr id="18" name="Picture 17">
          <a:extLst>
            <a:ext uri="{FF2B5EF4-FFF2-40B4-BE49-F238E27FC236}">
              <a16:creationId xmlns:a16="http://schemas.microsoft.com/office/drawing/2014/main" id="{A189C98C-F221-4370-AFA7-C63E3C853AB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625686" y="11241594"/>
          <a:ext cx="357351" cy="359586"/>
        </a:xfrm>
        <a:prstGeom prst="rect">
          <a:avLst/>
        </a:prstGeom>
      </xdr:spPr>
    </xdr:pic>
    <xdr:clientData/>
  </xdr:twoCellAnchor>
  <xdr:twoCellAnchor editAs="oneCell">
    <xdr:from>
      <xdr:col>19</xdr:col>
      <xdr:colOff>254236</xdr:colOff>
      <xdr:row>24</xdr:row>
      <xdr:rowOff>62803</xdr:rowOff>
    </xdr:from>
    <xdr:to>
      <xdr:col>19</xdr:col>
      <xdr:colOff>617187</xdr:colOff>
      <xdr:row>24</xdr:row>
      <xdr:rowOff>428207</xdr:rowOff>
    </xdr:to>
    <xdr:pic>
      <xdr:nvPicPr>
        <xdr:cNvPr id="20" name="Picture 19">
          <a:extLst>
            <a:ext uri="{FF2B5EF4-FFF2-40B4-BE49-F238E27FC236}">
              <a16:creationId xmlns:a16="http://schemas.microsoft.com/office/drawing/2014/main" id="{269B697C-F3F2-4481-BA8D-F070955E24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644631" y="9738198"/>
          <a:ext cx="362951" cy="365404"/>
        </a:xfrm>
        <a:prstGeom prst="rect">
          <a:avLst/>
        </a:prstGeom>
      </xdr:spPr>
    </xdr:pic>
    <xdr:clientData/>
  </xdr:twoCellAnchor>
  <xdr:twoCellAnchor editAs="oneCell">
    <xdr:from>
      <xdr:col>19</xdr:col>
      <xdr:colOff>264703</xdr:colOff>
      <xdr:row>34</xdr:row>
      <xdr:rowOff>146539</xdr:rowOff>
    </xdr:from>
    <xdr:to>
      <xdr:col>19</xdr:col>
      <xdr:colOff>627654</xdr:colOff>
      <xdr:row>34</xdr:row>
      <xdr:rowOff>511943</xdr:rowOff>
    </xdr:to>
    <xdr:pic>
      <xdr:nvPicPr>
        <xdr:cNvPr id="21" name="Picture 20">
          <a:extLst>
            <a:ext uri="{FF2B5EF4-FFF2-40B4-BE49-F238E27FC236}">
              <a16:creationId xmlns:a16="http://schemas.microsoft.com/office/drawing/2014/main" id="{9BA77019-E17E-4194-9672-3FBDC1149E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655098" y="13692092"/>
          <a:ext cx="362951" cy="365404"/>
        </a:xfrm>
        <a:prstGeom prst="rect">
          <a:avLst/>
        </a:prstGeom>
      </xdr:spPr>
    </xdr:pic>
    <xdr:clientData/>
  </xdr:twoCellAnchor>
  <xdr:twoCellAnchor editAs="oneCell">
    <xdr:from>
      <xdr:col>19</xdr:col>
      <xdr:colOff>263017</xdr:colOff>
      <xdr:row>44</xdr:row>
      <xdr:rowOff>173295</xdr:rowOff>
    </xdr:from>
    <xdr:to>
      <xdr:col>19</xdr:col>
      <xdr:colOff>618662</xdr:colOff>
      <xdr:row>44</xdr:row>
      <xdr:rowOff>531344</xdr:rowOff>
    </xdr:to>
    <xdr:pic>
      <xdr:nvPicPr>
        <xdr:cNvPr id="35" name="Picture 34">
          <a:extLst>
            <a:ext uri="{FF2B5EF4-FFF2-40B4-BE49-F238E27FC236}">
              <a16:creationId xmlns:a16="http://schemas.microsoft.com/office/drawing/2014/main" id="{B5392E99-A6AC-4E19-A7CF-36543E6DC2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53412" y="17589006"/>
          <a:ext cx="355645" cy="358049"/>
        </a:xfrm>
        <a:prstGeom prst="rect">
          <a:avLst/>
        </a:prstGeom>
      </xdr:spPr>
    </xdr:pic>
    <xdr:clientData/>
  </xdr:twoCellAnchor>
  <xdr:twoCellAnchor editAs="oneCell">
    <xdr:from>
      <xdr:col>19</xdr:col>
      <xdr:colOff>254236</xdr:colOff>
      <xdr:row>47</xdr:row>
      <xdr:rowOff>94203</xdr:rowOff>
    </xdr:from>
    <xdr:to>
      <xdr:col>19</xdr:col>
      <xdr:colOff>617187</xdr:colOff>
      <xdr:row>47</xdr:row>
      <xdr:rowOff>459607</xdr:rowOff>
    </xdr:to>
    <xdr:pic>
      <xdr:nvPicPr>
        <xdr:cNvPr id="38" name="Picture 37">
          <a:extLst>
            <a:ext uri="{FF2B5EF4-FFF2-40B4-BE49-F238E27FC236}">
              <a16:creationId xmlns:a16="http://schemas.microsoft.com/office/drawing/2014/main" id="{C7EE95A3-D9EF-4938-BDE2-26C6DDA17A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644631" y="19465045"/>
          <a:ext cx="362951" cy="365404"/>
        </a:xfrm>
        <a:prstGeom prst="rect">
          <a:avLst/>
        </a:prstGeom>
      </xdr:spPr>
    </xdr:pic>
    <xdr:clientData/>
  </xdr:twoCellAnchor>
  <xdr:twoCellAnchor editAs="oneCell">
    <xdr:from>
      <xdr:col>19</xdr:col>
      <xdr:colOff>263016</xdr:colOff>
      <xdr:row>50</xdr:row>
      <xdr:rowOff>236098</xdr:rowOff>
    </xdr:from>
    <xdr:to>
      <xdr:col>19</xdr:col>
      <xdr:colOff>618661</xdr:colOff>
      <xdr:row>50</xdr:row>
      <xdr:rowOff>594147</xdr:rowOff>
    </xdr:to>
    <xdr:pic>
      <xdr:nvPicPr>
        <xdr:cNvPr id="41" name="Picture 40">
          <a:extLst>
            <a:ext uri="{FF2B5EF4-FFF2-40B4-BE49-F238E27FC236}">
              <a16:creationId xmlns:a16="http://schemas.microsoft.com/office/drawing/2014/main" id="{1B7BDB16-15CF-44A6-9642-BCE912594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53411" y="20870256"/>
          <a:ext cx="355645" cy="358049"/>
        </a:xfrm>
        <a:prstGeom prst="rect">
          <a:avLst/>
        </a:prstGeom>
      </xdr:spPr>
    </xdr:pic>
    <xdr:clientData/>
  </xdr:twoCellAnchor>
  <xdr:twoCellAnchor editAs="oneCell">
    <xdr:from>
      <xdr:col>19</xdr:col>
      <xdr:colOff>263016</xdr:colOff>
      <xdr:row>52</xdr:row>
      <xdr:rowOff>183763</xdr:rowOff>
    </xdr:from>
    <xdr:to>
      <xdr:col>19</xdr:col>
      <xdr:colOff>618661</xdr:colOff>
      <xdr:row>52</xdr:row>
      <xdr:rowOff>541812</xdr:rowOff>
    </xdr:to>
    <xdr:pic>
      <xdr:nvPicPr>
        <xdr:cNvPr id="43" name="Picture 42">
          <a:extLst>
            <a:ext uri="{FF2B5EF4-FFF2-40B4-BE49-F238E27FC236}">
              <a16:creationId xmlns:a16="http://schemas.microsoft.com/office/drawing/2014/main" id="{35294373-5797-495C-9BA8-9D5B928F33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53411" y="22091263"/>
          <a:ext cx="355645" cy="358049"/>
        </a:xfrm>
        <a:prstGeom prst="rect">
          <a:avLst/>
        </a:prstGeom>
      </xdr:spPr>
    </xdr:pic>
    <xdr:clientData/>
  </xdr:twoCellAnchor>
  <xdr:twoCellAnchor editAs="oneCell">
    <xdr:from>
      <xdr:col>19</xdr:col>
      <xdr:colOff>243769</xdr:colOff>
      <xdr:row>56</xdr:row>
      <xdr:rowOff>177940</xdr:rowOff>
    </xdr:from>
    <xdr:to>
      <xdr:col>19</xdr:col>
      <xdr:colOff>606720</xdr:colOff>
      <xdr:row>56</xdr:row>
      <xdr:rowOff>543344</xdr:rowOff>
    </xdr:to>
    <xdr:pic>
      <xdr:nvPicPr>
        <xdr:cNvPr id="46" name="Picture 45">
          <a:extLst>
            <a:ext uri="{FF2B5EF4-FFF2-40B4-BE49-F238E27FC236}">
              <a16:creationId xmlns:a16="http://schemas.microsoft.com/office/drawing/2014/main" id="{F469F64D-9E8B-481B-9793-0B058EAC9F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634164" y="23539256"/>
          <a:ext cx="362951" cy="365404"/>
        </a:xfrm>
        <a:prstGeom prst="rect">
          <a:avLst/>
        </a:prstGeom>
      </xdr:spPr>
    </xdr:pic>
    <xdr:clientData/>
  </xdr:twoCellAnchor>
  <xdr:oneCellAnchor>
    <xdr:from>
      <xdr:col>19</xdr:col>
      <xdr:colOff>251208</xdr:colOff>
      <xdr:row>60</xdr:row>
      <xdr:rowOff>146539</xdr:rowOff>
    </xdr:from>
    <xdr:ext cx="352806" cy="360794"/>
    <xdr:pic>
      <xdr:nvPicPr>
        <xdr:cNvPr id="48" name="Picture 47">
          <a:extLst>
            <a:ext uri="{FF2B5EF4-FFF2-40B4-BE49-F238E27FC236}">
              <a16:creationId xmlns:a16="http://schemas.microsoft.com/office/drawing/2014/main" id="{E3B7DF1A-79FF-4EE2-A77D-56B87343F3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636153" y="23948572"/>
          <a:ext cx="352806" cy="360794"/>
        </a:xfrm>
        <a:prstGeom prst="rect">
          <a:avLst/>
        </a:prstGeom>
      </xdr:spPr>
    </xdr:pic>
    <xdr:clientData/>
  </xdr:oneCellAnchor>
  <xdr:twoCellAnchor editAs="oneCell">
    <xdr:from>
      <xdr:col>19</xdr:col>
      <xdr:colOff>254662</xdr:colOff>
      <xdr:row>41</xdr:row>
      <xdr:rowOff>110631</xdr:rowOff>
    </xdr:from>
    <xdr:to>
      <xdr:col>19</xdr:col>
      <xdr:colOff>610307</xdr:colOff>
      <xdr:row>41</xdr:row>
      <xdr:rowOff>468680</xdr:rowOff>
    </xdr:to>
    <xdr:pic>
      <xdr:nvPicPr>
        <xdr:cNvPr id="2" name="Picture 1">
          <a:extLst>
            <a:ext uri="{FF2B5EF4-FFF2-40B4-BE49-F238E27FC236}">
              <a16:creationId xmlns:a16="http://schemas.microsoft.com/office/drawing/2014/main" id="{7EEBCF23-8356-4218-98BF-89D3C39F9D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37537" y="16477756"/>
          <a:ext cx="355645" cy="3580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290231</xdr:colOff>
      <xdr:row>20</xdr:row>
      <xdr:rowOff>440426</xdr:rowOff>
    </xdr:from>
    <xdr:to>
      <xdr:col>19</xdr:col>
      <xdr:colOff>646421</xdr:colOff>
      <xdr:row>20</xdr:row>
      <xdr:rowOff>803822</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92156" y="6707876"/>
          <a:ext cx="356190" cy="363396"/>
        </a:xfrm>
        <a:prstGeom prst="rect">
          <a:avLst/>
        </a:prstGeom>
      </xdr:spPr>
    </xdr:pic>
    <xdr:clientData/>
  </xdr:twoCellAnchor>
  <xdr:twoCellAnchor editAs="oneCell">
    <xdr:from>
      <xdr:col>19</xdr:col>
      <xdr:colOff>285743</xdr:colOff>
      <xdr:row>154</xdr:row>
      <xdr:rowOff>209780</xdr:rowOff>
    </xdr:from>
    <xdr:to>
      <xdr:col>19</xdr:col>
      <xdr:colOff>649553</xdr:colOff>
      <xdr:row>154</xdr:row>
      <xdr:rowOff>577316</xdr:rowOff>
    </xdr:to>
    <xdr:pic>
      <xdr:nvPicPr>
        <xdr:cNvPr id="36" name="Picture 35">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7668" y="69056480"/>
          <a:ext cx="363810" cy="367536"/>
        </a:xfrm>
        <a:prstGeom prst="rect">
          <a:avLst/>
        </a:prstGeom>
      </xdr:spPr>
    </xdr:pic>
    <xdr:clientData/>
  </xdr:twoCellAnchor>
  <xdr:twoCellAnchor editAs="oneCell">
    <xdr:from>
      <xdr:col>19</xdr:col>
      <xdr:colOff>280706</xdr:colOff>
      <xdr:row>26</xdr:row>
      <xdr:rowOff>116576</xdr:rowOff>
    </xdr:from>
    <xdr:to>
      <xdr:col>19</xdr:col>
      <xdr:colOff>636896</xdr:colOff>
      <xdr:row>26</xdr:row>
      <xdr:rowOff>476162</xdr:rowOff>
    </xdr:to>
    <xdr:pic>
      <xdr:nvPicPr>
        <xdr:cNvPr id="45" name="Picture 44">
          <a:extLst>
            <a:ext uri="{FF2B5EF4-FFF2-40B4-BE49-F238E27FC236}">
              <a16:creationId xmlns:a16="http://schemas.microsoft.com/office/drawing/2014/main" id="{00000000-0008-0000-06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2631" y="9622526"/>
          <a:ext cx="356190" cy="359586"/>
        </a:xfrm>
        <a:prstGeom prst="rect">
          <a:avLst/>
        </a:prstGeom>
      </xdr:spPr>
    </xdr:pic>
    <xdr:clientData/>
  </xdr:twoCellAnchor>
  <xdr:twoCellAnchor editAs="oneCell">
    <xdr:from>
      <xdr:col>19</xdr:col>
      <xdr:colOff>282121</xdr:colOff>
      <xdr:row>192</xdr:row>
      <xdr:rowOff>248068</xdr:rowOff>
    </xdr:from>
    <xdr:to>
      <xdr:col>19</xdr:col>
      <xdr:colOff>631852</xdr:colOff>
      <xdr:row>192</xdr:row>
      <xdr:rowOff>613369</xdr:rowOff>
    </xdr:to>
    <xdr:pic>
      <xdr:nvPicPr>
        <xdr:cNvPr id="51" name="Picture 50">
          <a:extLst>
            <a:ext uri="{FF2B5EF4-FFF2-40B4-BE49-F238E27FC236}">
              <a16:creationId xmlns:a16="http://schemas.microsoft.com/office/drawing/2014/main" id="{00000000-0008-0000-0600-00003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84046" y="83487043"/>
          <a:ext cx="349731" cy="365301"/>
        </a:xfrm>
        <a:prstGeom prst="rect">
          <a:avLst/>
        </a:prstGeom>
      </xdr:spPr>
    </xdr:pic>
    <xdr:clientData/>
  </xdr:twoCellAnchor>
  <xdr:oneCellAnchor>
    <xdr:from>
      <xdr:col>19</xdr:col>
      <xdr:colOff>277094</xdr:colOff>
      <xdr:row>112</xdr:row>
      <xdr:rowOff>112350</xdr:rowOff>
    </xdr:from>
    <xdr:ext cx="357351" cy="359586"/>
    <xdr:pic>
      <xdr:nvPicPr>
        <xdr:cNvPr id="67" name="Picture 66">
          <a:extLst>
            <a:ext uri="{FF2B5EF4-FFF2-40B4-BE49-F238E27FC236}">
              <a16:creationId xmlns:a16="http://schemas.microsoft.com/office/drawing/2014/main" id="{A0A0F5E4-15DB-4A4B-BB94-37F676472D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29888" y="22714615"/>
          <a:ext cx="357351" cy="359586"/>
        </a:xfrm>
        <a:prstGeom prst="rect">
          <a:avLst/>
        </a:prstGeom>
      </xdr:spPr>
    </xdr:pic>
    <xdr:clientData/>
  </xdr:oneCellAnchor>
  <xdr:oneCellAnchor>
    <xdr:from>
      <xdr:col>19</xdr:col>
      <xdr:colOff>283816</xdr:colOff>
      <xdr:row>114</xdr:row>
      <xdr:rowOff>96668</xdr:rowOff>
    </xdr:from>
    <xdr:ext cx="357351" cy="359586"/>
    <xdr:pic>
      <xdr:nvPicPr>
        <xdr:cNvPr id="68" name="Picture 67">
          <a:extLst>
            <a:ext uri="{FF2B5EF4-FFF2-40B4-BE49-F238E27FC236}">
              <a16:creationId xmlns:a16="http://schemas.microsoft.com/office/drawing/2014/main" id="{801F11DA-2D87-4828-85A2-75A3661BD0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36610" y="23438521"/>
          <a:ext cx="357351" cy="359586"/>
        </a:xfrm>
        <a:prstGeom prst="rect">
          <a:avLst/>
        </a:prstGeom>
      </xdr:spPr>
    </xdr:pic>
    <xdr:clientData/>
  </xdr:oneCellAnchor>
  <xdr:twoCellAnchor editAs="oneCell">
    <xdr:from>
      <xdr:col>19</xdr:col>
      <xdr:colOff>287482</xdr:colOff>
      <xdr:row>22</xdr:row>
      <xdr:rowOff>136436</xdr:rowOff>
    </xdr:from>
    <xdr:to>
      <xdr:col>19</xdr:col>
      <xdr:colOff>647482</xdr:colOff>
      <xdr:row>22</xdr:row>
      <xdr:rowOff>515073</xdr:rowOff>
    </xdr:to>
    <xdr:pic>
      <xdr:nvPicPr>
        <xdr:cNvPr id="69" name="Picture 68">
          <a:extLst>
            <a:ext uri="{FF2B5EF4-FFF2-40B4-BE49-F238E27FC236}">
              <a16:creationId xmlns:a16="http://schemas.microsoft.com/office/drawing/2014/main" id="{14044D73-AC87-4749-9B28-C29DF09105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9407" y="8032661"/>
          <a:ext cx="360000" cy="378637"/>
        </a:xfrm>
        <a:prstGeom prst="rect">
          <a:avLst/>
        </a:prstGeom>
      </xdr:spPr>
    </xdr:pic>
    <xdr:clientData/>
  </xdr:twoCellAnchor>
  <xdr:twoCellAnchor editAs="oneCell">
    <xdr:from>
      <xdr:col>19</xdr:col>
      <xdr:colOff>271977</xdr:colOff>
      <xdr:row>105</xdr:row>
      <xdr:rowOff>127928</xdr:rowOff>
    </xdr:from>
    <xdr:to>
      <xdr:col>19</xdr:col>
      <xdr:colOff>630072</xdr:colOff>
      <xdr:row>105</xdr:row>
      <xdr:rowOff>487514</xdr:rowOff>
    </xdr:to>
    <xdr:pic>
      <xdr:nvPicPr>
        <xdr:cNvPr id="59" name="Picture 58">
          <a:extLst>
            <a:ext uri="{FF2B5EF4-FFF2-40B4-BE49-F238E27FC236}">
              <a16:creationId xmlns:a16="http://schemas.microsoft.com/office/drawing/2014/main" id="{165570FF-F337-467A-A2B2-396F4728FF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73902" y="47686253"/>
          <a:ext cx="358095" cy="359586"/>
        </a:xfrm>
        <a:prstGeom prst="rect">
          <a:avLst/>
        </a:prstGeom>
      </xdr:spPr>
    </xdr:pic>
    <xdr:clientData/>
  </xdr:twoCellAnchor>
  <xdr:twoCellAnchor editAs="oneCell">
    <xdr:from>
      <xdr:col>19</xdr:col>
      <xdr:colOff>277420</xdr:colOff>
      <xdr:row>107</xdr:row>
      <xdr:rowOff>88468</xdr:rowOff>
    </xdr:from>
    <xdr:to>
      <xdr:col>19</xdr:col>
      <xdr:colOff>639325</xdr:colOff>
      <xdr:row>107</xdr:row>
      <xdr:rowOff>444244</xdr:rowOff>
    </xdr:to>
    <xdr:pic>
      <xdr:nvPicPr>
        <xdr:cNvPr id="60" name="Picture 59">
          <a:extLst>
            <a:ext uri="{FF2B5EF4-FFF2-40B4-BE49-F238E27FC236}">
              <a16:creationId xmlns:a16="http://schemas.microsoft.com/office/drawing/2014/main" id="{9F6705E2-3B79-4611-AEDB-9910ADC8A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79345" y="48418318"/>
          <a:ext cx="361905" cy="355776"/>
        </a:xfrm>
        <a:prstGeom prst="rect">
          <a:avLst/>
        </a:prstGeom>
      </xdr:spPr>
    </xdr:pic>
    <xdr:clientData/>
  </xdr:twoCellAnchor>
  <xdr:twoCellAnchor editAs="oneCell">
    <xdr:from>
      <xdr:col>19</xdr:col>
      <xdr:colOff>272619</xdr:colOff>
      <xdr:row>34</xdr:row>
      <xdr:rowOff>167258</xdr:rowOff>
    </xdr:from>
    <xdr:to>
      <xdr:col>19</xdr:col>
      <xdr:colOff>626160</xdr:colOff>
      <xdr:row>34</xdr:row>
      <xdr:rowOff>523034</xdr:rowOff>
    </xdr:to>
    <xdr:pic>
      <xdr:nvPicPr>
        <xdr:cNvPr id="44" name="Picture 43">
          <a:extLst>
            <a:ext uri="{FF2B5EF4-FFF2-40B4-BE49-F238E27FC236}">
              <a16:creationId xmlns:a16="http://schemas.microsoft.com/office/drawing/2014/main" id="{AE6FF4E0-AF66-4C4B-8DF2-B22CDF9FDD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74544" y="13283183"/>
          <a:ext cx="353541" cy="355776"/>
        </a:xfrm>
        <a:prstGeom prst="rect">
          <a:avLst/>
        </a:prstGeom>
      </xdr:spPr>
    </xdr:pic>
    <xdr:clientData/>
  </xdr:twoCellAnchor>
  <xdr:oneCellAnchor>
    <xdr:from>
      <xdr:col>19</xdr:col>
      <xdr:colOff>272619</xdr:colOff>
      <xdr:row>52</xdr:row>
      <xdr:rowOff>272033</xdr:rowOff>
    </xdr:from>
    <xdr:ext cx="353541" cy="355776"/>
    <xdr:pic>
      <xdr:nvPicPr>
        <xdr:cNvPr id="77" name="Picture 76">
          <a:extLst>
            <a:ext uri="{FF2B5EF4-FFF2-40B4-BE49-F238E27FC236}">
              <a16:creationId xmlns:a16="http://schemas.microsoft.com/office/drawing/2014/main" id="{D2A09E0B-1061-42B4-8876-AC4DB16F38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74544" y="21588983"/>
          <a:ext cx="353541" cy="355776"/>
        </a:xfrm>
        <a:prstGeom prst="rect">
          <a:avLst/>
        </a:prstGeom>
      </xdr:spPr>
    </xdr:pic>
    <xdr:clientData/>
  </xdr:oneCellAnchor>
  <xdr:oneCellAnchor>
    <xdr:from>
      <xdr:col>19</xdr:col>
      <xdr:colOff>298542</xdr:colOff>
      <xdr:row>57</xdr:row>
      <xdr:rowOff>239822</xdr:rowOff>
    </xdr:from>
    <xdr:ext cx="360426" cy="352392"/>
    <xdr:pic>
      <xdr:nvPicPr>
        <xdr:cNvPr id="79" name="Picture 78">
          <a:extLst>
            <a:ext uri="{FF2B5EF4-FFF2-40B4-BE49-F238E27FC236}">
              <a16:creationId xmlns:a16="http://schemas.microsoft.com/office/drawing/2014/main" id="{A697F4BF-55F1-4EC8-A392-3964A22E6A2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00467" y="23899922"/>
          <a:ext cx="360426" cy="352392"/>
        </a:xfrm>
        <a:prstGeom prst="rect">
          <a:avLst/>
        </a:prstGeom>
      </xdr:spPr>
    </xdr:pic>
    <xdr:clientData/>
  </xdr:oneCellAnchor>
  <xdr:oneCellAnchor>
    <xdr:from>
      <xdr:col>19</xdr:col>
      <xdr:colOff>283509</xdr:colOff>
      <xdr:row>55</xdr:row>
      <xdr:rowOff>103981</xdr:rowOff>
    </xdr:from>
    <xdr:ext cx="360000" cy="359586"/>
    <xdr:pic>
      <xdr:nvPicPr>
        <xdr:cNvPr id="82" name="Picture 81">
          <a:extLst>
            <a:ext uri="{FF2B5EF4-FFF2-40B4-BE49-F238E27FC236}">
              <a16:creationId xmlns:a16="http://schemas.microsoft.com/office/drawing/2014/main" id="{B6F14B8D-7192-4623-8757-12FC870807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23092" y="22614731"/>
          <a:ext cx="360000" cy="359586"/>
        </a:xfrm>
        <a:prstGeom prst="rect">
          <a:avLst/>
        </a:prstGeom>
      </xdr:spPr>
    </xdr:pic>
    <xdr:clientData/>
  </xdr:oneCellAnchor>
  <xdr:oneCellAnchor>
    <xdr:from>
      <xdr:col>19</xdr:col>
      <xdr:colOff>274848</xdr:colOff>
      <xdr:row>131</xdr:row>
      <xdr:rowOff>121351</xdr:rowOff>
    </xdr:from>
    <xdr:ext cx="353541" cy="355776"/>
    <xdr:pic>
      <xdr:nvPicPr>
        <xdr:cNvPr id="105" name="Picture 104">
          <a:extLst>
            <a:ext uri="{FF2B5EF4-FFF2-40B4-BE49-F238E27FC236}">
              <a16:creationId xmlns:a16="http://schemas.microsoft.com/office/drawing/2014/main" id="{544B80E0-78AB-484A-8E0B-C07B2338B1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72348" y="53634533"/>
          <a:ext cx="353541" cy="355776"/>
        </a:xfrm>
        <a:prstGeom prst="rect">
          <a:avLst/>
        </a:prstGeom>
      </xdr:spPr>
    </xdr:pic>
    <xdr:clientData/>
  </xdr:oneCellAnchor>
  <xdr:oneCellAnchor>
    <xdr:from>
      <xdr:col>19</xdr:col>
      <xdr:colOff>287168</xdr:colOff>
      <xdr:row>137</xdr:row>
      <xdr:rowOff>183019</xdr:rowOff>
    </xdr:from>
    <xdr:ext cx="361161" cy="350061"/>
    <xdr:pic>
      <xdr:nvPicPr>
        <xdr:cNvPr id="108" name="Picture 107">
          <a:extLst>
            <a:ext uri="{FF2B5EF4-FFF2-40B4-BE49-F238E27FC236}">
              <a16:creationId xmlns:a16="http://schemas.microsoft.com/office/drawing/2014/main" id="{AB5ECAD6-FABF-4F60-AF21-4130FC5AF8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89093" y="61285894"/>
          <a:ext cx="361161" cy="350061"/>
        </a:xfrm>
        <a:prstGeom prst="rect">
          <a:avLst/>
        </a:prstGeom>
      </xdr:spPr>
    </xdr:pic>
    <xdr:clientData/>
  </xdr:oneCellAnchor>
  <xdr:oneCellAnchor>
    <xdr:from>
      <xdr:col>19</xdr:col>
      <xdr:colOff>276218</xdr:colOff>
      <xdr:row>139</xdr:row>
      <xdr:rowOff>190730</xdr:rowOff>
    </xdr:from>
    <xdr:ext cx="363810" cy="359586"/>
    <xdr:pic>
      <xdr:nvPicPr>
        <xdr:cNvPr id="109" name="Picture 108">
          <a:extLst>
            <a:ext uri="{FF2B5EF4-FFF2-40B4-BE49-F238E27FC236}">
              <a16:creationId xmlns:a16="http://schemas.microsoft.com/office/drawing/2014/main" id="{CEC6B6EA-465F-4E84-9EFE-9DD004C60F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78143" y="62198480"/>
          <a:ext cx="363810" cy="359586"/>
        </a:xfrm>
        <a:prstGeom prst="rect">
          <a:avLst/>
        </a:prstGeom>
      </xdr:spPr>
    </xdr:pic>
    <xdr:clientData/>
  </xdr:oneCellAnchor>
  <xdr:oneCellAnchor>
    <xdr:from>
      <xdr:col>19</xdr:col>
      <xdr:colOff>274840</xdr:colOff>
      <xdr:row>141</xdr:row>
      <xdr:rowOff>142703</xdr:rowOff>
    </xdr:from>
    <xdr:ext cx="357351" cy="359586"/>
    <xdr:pic>
      <xdr:nvPicPr>
        <xdr:cNvPr id="110" name="Picture 109">
          <a:extLst>
            <a:ext uri="{FF2B5EF4-FFF2-40B4-BE49-F238E27FC236}">
              <a16:creationId xmlns:a16="http://schemas.microsoft.com/office/drawing/2014/main" id="{306A6511-7978-489D-B4B3-A9E1121A26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76765" y="63150578"/>
          <a:ext cx="357351" cy="359586"/>
        </a:xfrm>
        <a:prstGeom prst="rect">
          <a:avLst/>
        </a:prstGeom>
      </xdr:spPr>
    </xdr:pic>
    <xdr:clientData/>
  </xdr:oneCellAnchor>
  <xdr:oneCellAnchor>
    <xdr:from>
      <xdr:col>19</xdr:col>
      <xdr:colOff>281250</xdr:colOff>
      <xdr:row>135</xdr:row>
      <xdr:rowOff>316662</xdr:rowOff>
    </xdr:from>
    <xdr:ext cx="357351" cy="359586"/>
    <xdr:pic>
      <xdr:nvPicPr>
        <xdr:cNvPr id="111" name="Picture 110">
          <a:extLst>
            <a:ext uri="{FF2B5EF4-FFF2-40B4-BE49-F238E27FC236}">
              <a16:creationId xmlns:a16="http://schemas.microsoft.com/office/drawing/2014/main" id="{9DBC4ADD-8921-46F8-B4D2-FDC5D7AD91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83175" y="60219387"/>
          <a:ext cx="357351" cy="359586"/>
        </a:xfrm>
        <a:prstGeom prst="rect">
          <a:avLst/>
        </a:prstGeom>
      </xdr:spPr>
    </xdr:pic>
    <xdr:clientData/>
  </xdr:oneCellAnchor>
  <xdr:oneCellAnchor>
    <xdr:from>
      <xdr:col>19</xdr:col>
      <xdr:colOff>274848</xdr:colOff>
      <xdr:row>129</xdr:row>
      <xdr:rowOff>121351</xdr:rowOff>
    </xdr:from>
    <xdr:ext cx="353541" cy="355776"/>
    <xdr:pic>
      <xdr:nvPicPr>
        <xdr:cNvPr id="112" name="Picture 111">
          <a:extLst>
            <a:ext uri="{FF2B5EF4-FFF2-40B4-BE49-F238E27FC236}">
              <a16:creationId xmlns:a16="http://schemas.microsoft.com/office/drawing/2014/main" id="{4ABBDFE2-A698-446D-90D4-182748291D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72348" y="51348533"/>
          <a:ext cx="353541" cy="355776"/>
        </a:xfrm>
        <a:prstGeom prst="rect">
          <a:avLst/>
        </a:prstGeom>
      </xdr:spPr>
    </xdr:pic>
    <xdr:clientData/>
  </xdr:oneCellAnchor>
  <xdr:oneCellAnchor>
    <xdr:from>
      <xdr:col>19</xdr:col>
      <xdr:colOff>285750</xdr:colOff>
      <xdr:row>202</xdr:row>
      <xdr:rowOff>129540</xdr:rowOff>
    </xdr:from>
    <xdr:ext cx="363810" cy="345257"/>
    <xdr:pic>
      <xdr:nvPicPr>
        <xdr:cNvPr id="133" name="Picture 132">
          <a:extLst>
            <a:ext uri="{FF2B5EF4-FFF2-40B4-BE49-F238E27FC236}">
              <a16:creationId xmlns:a16="http://schemas.microsoft.com/office/drawing/2014/main" id="{928C0A9E-8D6F-448C-BCDC-2071BA37AF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7675" y="87645240"/>
          <a:ext cx="363810" cy="345257"/>
        </a:xfrm>
        <a:prstGeom prst="rect">
          <a:avLst/>
        </a:prstGeom>
      </xdr:spPr>
    </xdr:pic>
    <xdr:clientData/>
  </xdr:oneCellAnchor>
  <xdr:oneCellAnchor>
    <xdr:from>
      <xdr:col>19</xdr:col>
      <xdr:colOff>281940</xdr:colOff>
      <xdr:row>204</xdr:row>
      <xdr:rowOff>173355</xdr:rowOff>
    </xdr:from>
    <xdr:ext cx="350475" cy="352877"/>
    <xdr:pic>
      <xdr:nvPicPr>
        <xdr:cNvPr id="134" name="Picture 133">
          <a:extLst>
            <a:ext uri="{FF2B5EF4-FFF2-40B4-BE49-F238E27FC236}">
              <a16:creationId xmlns:a16="http://schemas.microsoft.com/office/drawing/2014/main" id="{56BD4CED-5B8D-4C99-90B4-FCA87CEC7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3865" y="88517730"/>
          <a:ext cx="350475" cy="352877"/>
        </a:xfrm>
        <a:prstGeom prst="rect">
          <a:avLst/>
        </a:prstGeom>
      </xdr:spPr>
    </xdr:pic>
    <xdr:clientData/>
  </xdr:oneCellAnchor>
  <xdr:twoCellAnchor editAs="oneCell">
    <xdr:from>
      <xdr:col>19</xdr:col>
      <xdr:colOff>287090</xdr:colOff>
      <xdr:row>14</xdr:row>
      <xdr:rowOff>82023</xdr:rowOff>
    </xdr:from>
    <xdr:to>
      <xdr:col>19</xdr:col>
      <xdr:colOff>642735</xdr:colOff>
      <xdr:row>14</xdr:row>
      <xdr:rowOff>440072</xdr:rowOff>
    </xdr:to>
    <xdr:pic>
      <xdr:nvPicPr>
        <xdr:cNvPr id="4" name="Picture 3">
          <a:extLst>
            <a:ext uri="{FF2B5EF4-FFF2-40B4-BE49-F238E27FC236}">
              <a16:creationId xmlns:a16="http://schemas.microsoft.com/office/drawing/2014/main" id="{1A95A73F-26B2-4206-957D-B1F378FB76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5" y="3720573"/>
          <a:ext cx="355645" cy="358049"/>
        </a:xfrm>
        <a:prstGeom prst="rect">
          <a:avLst/>
        </a:prstGeom>
      </xdr:spPr>
    </xdr:pic>
    <xdr:clientData/>
  </xdr:twoCellAnchor>
  <xdr:twoCellAnchor editAs="oneCell">
    <xdr:from>
      <xdr:col>19</xdr:col>
      <xdr:colOff>287091</xdr:colOff>
      <xdr:row>16</xdr:row>
      <xdr:rowOff>72498</xdr:rowOff>
    </xdr:from>
    <xdr:to>
      <xdr:col>19</xdr:col>
      <xdr:colOff>642736</xdr:colOff>
      <xdr:row>16</xdr:row>
      <xdr:rowOff>430547</xdr:rowOff>
    </xdr:to>
    <xdr:pic>
      <xdr:nvPicPr>
        <xdr:cNvPr id="5" name="Picture 4">
          <a:extLst>
            <a:ext uri="{FF2B5EF4-FFF2-40B4-BE49-F238E27FC236}">
              <a16:creationId xmlns:a16="http://schemas.microsoft.com/office/drawing/2014/main" id="{46A80B68-9F1E-40D1-BE58-BA0FB5E5F85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4587348"/>
          <a:ext cx="355645" cy="358049"/>
        </a:xfrm>
        <a:prstGeom prst="rect">
          <a:avLst/>
        </a:prstGeom>
      </xdr:spPr>
    </xdr:pic>
    <xdr:clientData/>
  </xdr:twoCellAnchor>
  <xdr:twoCellAnchor editAs="oneCell">
    <xdr:from>
      <xdr:col>19</xdr:col>
      <xdr:colOff>287091</xdr:colOff>
      <xdr:row>18</xdr:row>
      <xdr:rowOff>101073</xdr:rowOff>
    </xdr:from>
    <xdr:to>
      <xdr:col>19</xdr:col>
      <xdr:colOff>642736</xdr:colOff>
      <xdr:row>18</xdr:row>
      <xdr:rowOff>459122</xdr:rowOff>
    </xdr:to>
    <xdr:pic>
      <xdr:nvPicPr>
        <xdr:cNvPr id="6" name="Picture 5">
          <a:extLst>
            <a:ext uri="{FF2B5EF4-FFF2-40B4-BE49-F238E27FC236}">
              <a16:creationId xmlns:a16="http://schemas.microsoft.com/office/drawing/2014/main" id="{2622FA12-C845-4BAD-8663-60B50ED3EF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5492223"/>
          <a:ext cx="355645" cy="358049"/>
        </a:xfrm>
        <a:prstGeom prst="rect">
          <a:avLst/>
        </a:prstGeom>
      </xdr:spPr>
    </xdr:pic>
    <xdr:clientData/>
  </xdr:twoCellAnchor>
  <xdr:twoCellAnchor editAs="oneCell">
    <xdr:from>
      <xdr:col>19</xdr:col>
      <xdr:colOff>295275</xdr:colOff>
      <xdr:row>24</xdr:row>
      <xdr:rowOff>85725</xdr:rowOff>
    </xdr:from>
    <xdr:to>
      <xdr:col>19</xdr:col>
      <xdr:colOff>655275</xdr:colOff>
      <xdr:row>24</xdr:row>
      <xdr:rowOff>464362</xdr:rowOff>
    </xdr:to>
    <xdr:pic>
      <xdr:nvPicPr>
        <xdr:cNvPr id="10" name="Picture 9">
          <a:extLst>
            <a:ext uri="{FF2B5EF4-FFF2-40B4-BE49-F238E27FC236}">
              <a16:creationId xmlns:a16="http://schemas.microsoft.com/office/drawing/2014/main" id="{2D4FD4BF-F6F3-49A0-B3BB-B956F38113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97200" y="8829675"/>
          <a:ext cx="360000" cy="378637"/>
        </a:xfrm>
        <a:prstGeom prst="rect">
          <a:avLst/>
        </a:prstGeom>
      </xdr:spPr>
    </xdr:pic>
    <xdr:clientData/>
  </xdr:twoCellAnchor>
  <xdr:twoCellAnchor editAs="oneCell">
    <xdr:from>
      <xdr:col>19</xdr:col>
      <xdr:colOff>285750</xdr:colOff>
      <xdr:row>28</xdr:row>
      <xdr:rowOff>95250</xdr:rowOff>
    </xdr:from>
    <xdr:to>
      <xdr:col>19</xdr:col>
      <xdr:colOff>645750</xdr:colOff>
      <xdr:row>28</xdr:row>
      <xdr:rowOff>473887</xdr:rowOff>
    </xdr:to>
    <xdr:pic>
      <xdr:nvPicPr>
        <xdr:cNvPr id="11" name="Picture 10">
          <a:extLst>
            <a:ext uri="{FF2B5EF4-FFF2-40B4-BE49-F238E27FC236}">
              <a16:creationId xmlns:a16="http://schemas.microsoft.com/office/drawing/2014/main" id="{1DF7DB10-209D-424A-83CC-190D4E6460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7675" y="10363200"/>
          <a:ext cx="360000" cy="378637"/>
        </a:xfrm>
        <a:prstGeom prst="rect">
          <a:avLst/>
        </a:prstGeom>
      </xdr:spPr>
    </xdr:pic>
    <xdr:clientData/>
  </xdr:twoCellAnchor>
  <xdr:twoCellAnchor editAs="oneCell">
    <xdr:from>
      <xdr:col>19</xdr:col>
      <xdr:colOff>285750</xdr:colOff>
      <xdr:row>30</xdr:row>
      <xdr:rowOff>209550</xdr:rowOff>
    </xdr:from>
    <xdr:to>
      <xdr:col>19</xdr:col>
      <xdr:colOff>645750</xdr:colOff>
      <xdr:row>30</xdr:row>
      <xdr:rowOff>588187</xdr:rowOff>
    </xdr:to>
    <xdr:pic>
      <xdr:nvPicPr>
        <xdr:cNvPr id="14" name="Picture 13">
          <a:extLst>
            <a:ext uri="{FF2B5EF4-FFF2-40B4-BE49-F238E27FC236}">
              <a16:creationId xmlns:a16="http://schemas.microsoft.com/office/drawing/2014/main" id="{D9C3D6D4-1C28-46B7-899E-BC33539D6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7675" y="11239500"/>
          <a:ext cx="360000" cy="378637"/>
        </a:xfrm>
        <a:prstGeom prst="rect">
          <a:avLst/>
        </a:prstGeom>
      </xdr:spPr>
    </xdr:pic>
    <xdr:clientData/>
  </xdr:twoCellAnchor>
  <xdr:twoCellAnchor editAs="oneCell">
    <xdr:from>
      <xdr:col>19</xdr:col>
      <xdr:colOff>276225</xdr:colOff>
      <xdr:row>32</xdr:row>
      <xdr:rowOff>209550</xdr:rowOff>
    </xdr:from>
    <xdr:to>
      <xdr:col>19</xdr:col>
      <xdr:colOff>636225</xdr:colOff>
      <xdr:row>32</xdr:row>
      <xdr:rowOff>588187</xdr:rowOff>
    </xdr:to>
    <xdr:pic>
      <xdr:nvPicPr>
        <xdr:cNvPr id="15" name="Picture 14">
          <a:extLst>
            <a:ext uri="{FF2B5EF4-FFF2-40B4-BE49-F238E27FC236}">
              <a16:creationId xmlns:a16="http://schemas.microsoft.com/office/drawing/2014/main" id="{B2B27AF0-D9AF-48FC-BE89-88A5486C7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78150" y="12230100"/>
          <a:ext cx="360000" cy="378637"/>
        </a:xfrm>
        <a:prstGeom prst="rect">
          <a:avLst/>
        </a:prstGeom>
      </xdr:spPr>
    </xdr:pic>
    <xdr:clientData/>
  </xdr:twoCellAnchor>
  <xdr:twoCellAnchor editAs="oneCell">
    <xdr:from>
      <xdr:col>19</xdr:col>
      <xdr:colOff>285750</xdr:colOff>
      <xdr:row>40</xdr:row>
      <xdr:rowOff>228600</xdr:rowOff>
    </xdr:from>
    <xdr:to>
      <xdr:col>19</xdr:col>
      <xdr:colOff>645750</xdr:colOff>
      <xdr:row>40</xdr:row>
      <xdr:rowOff>607237</xdr:rowOff>
    </xdr:to>
    <xdr:pic>
      <xdr:nvPicPr>
        <xdr:cNvPr id="20" name="Picture 19">
          <a:extLst>
            <a:ext uri="{FF2B5EF4-FFF2-40B4-BE49-F238E27FC236}">
              <a16:creationId xmlns:a16="http://schemas.microsoft.com/office/drawing/2014/main" id="{66EA12F0-0F91-4FEB-8AB2-6EBF0061C4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7675" y="16078200"/>
          <a:ext cx="360000" cy="378637"/>
        </a:xfrm>
        <a:prstGeom prst="rect">
          <a:avLst/>
        </a:prstGeom>
      </xdr:spPr>
    </xdr:pic>
    <xdr:clientData/>
  </xdr:twoCellAnchor>
  <xdr:twoCellAnchor editAs="oneCell">
    <xdr:from>
      <xdr:col>19</xdr:col>
      <xdr:colOff>295275</xdr:colOff>
      <xdr:row>36</xdr:row>
      <xdr:rowOff>200025</xdr:rowOff>
    </xdr:from>
    <xdr:to>
      <xdr:col>19</xdr:col>
      <xdr:colOff>648816</xdr:colOff>
      <xdr:row>36</xdr:row>
      <xdr:rowOff>555801</xdr:rowOff>
    </xdr:to>
    <xdr:pic>
      <xdr:nvPicPr>
        <xdr:cNvPr id="21" name="Picture 20">
          <a:extLst>
            <a:ext uri="{FF2B5EF4-FFF2-40B4-BE49-F238E27FC236}">
              <a16:creationId xmlns:a16="http://schemas.microsoft.com/office/drawing/2014/main" id="{69C6107F-1E07-42A8-B19E-45C3CD5801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97200" y="14230350"/>
          <a:ext cx="353541" cy="355776"/>
        </a:xfrm>
        <a:prstGeom prst="rect">
          <a:avLst/>
        </a:prstGeom>
      </xdr:spPr>
    </xdr:pic>
    <xdr:clientData/>
  </xdr:twoCellAnchor>
  <xdr:twoCellAnchor editAs="oneCell">
    <xdr:from>
      <xdr:col>19</xdr:col>
      <xdr:colOff>279253</xdr:colOff>
      <xdr:row>42</xdr:row>
      <xdr:rowOff>142875</xdr:rowOff>
    </xdr:from>
    <xdr:to>
      <xdr:col>19</xdr:col>
      <xdr:colOff>642204</xdr:colOff>
      <xdr:row>42</xdr:row>
      <xdr:rowOff>508279</xdr:rowOff>
    </xdr:to>
    <xdr:pic>
      <xdr:nvPicPr>
        <xdr:cNvPr id="22" name="Picture 21">
          <a:extLst>
            <a:ext uri="{FF2B5EF4-FFF2-40B4-BE49-F238E27FC236}">
              <a16:creationId xmlns:a16="http://schemas.microsoft.com/office/drawing/2014/main" id="{D2366E2A-7D87-48D5-905D-FA6E84263D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81178" y="17011650"/>
          <a:ext cx="362951" cy="365404"/>
        </a:xfrm>
        <a:prstGeom prst="rect">
          <a:avLst/>
        </a:prstGeom>
      </xdr:spPr>
    </xdr:pic>
    <xdr:clientData/>
  </xdr:twoCellAnchor>
  <xdr:twoCellAnchor editAs="oneCell">
    <xdr:from>
      <xdr:col>19</xdr:col>
      <xdr:colOff>277566</xdr:colOff>
      <xdr:row>44</xdr:row>
      <xdr:rowOff>148698</xdr:rowOff>
    </xdr:from>
    <xdr:to>
      <xdr:col>19</xdr:col>
      <xdr:colOff>633211</xdr:colOff>
      <xdr:row>44</xdr:row>
      <xdr:rowOff>506747</xdr:rowOff>
    </xdr:to>
    <xdr:pic>
      <xdr:nvPicPr>
        <xdr:cNvPr id="23" name="Picture 22">
          <a:extLst>
            <a:ext uri="{FF2B5EF4-FFF2-40B4-BE49-F238E27FC236}">
              <a16:creationId xmlns:a16="http://schemas.microsoft.com/office/drawing/2014/main" id="{6A1617C2-FC43-4CD0-9442-E43314670F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79491" y="18027123"/>
          <a:ext cx="355645" cy="358049"/>
        </a:xfrm>
        <a:prstGeom prst="rect">
          <a:avLst/>
        </a:prstGeom>
      </xdr:spPr>
    </xdr:pic>
    <xdr:clientData/>
  </xdr:twoCellAnchor>
  <xdr:twoCellAnchor editAs="oneCell">
    <xdr:from>
      <xdr:col>19</xdr:col>
      <xdr:colOff>287091</xdr:colOff>
      <xdr:row>46</xdr:row>
      <xdr:rowOff>53448</xdr:rowOff>
    </xdr:from>
    <xdr:to>
      <xdr:col>19</xdr:col>
      <xdr:colOff>642736</xdr:colOff>
      <xdr:row>46</xdr:row>
      <xdr:rowOff>411497</xdr:rowOff>
    </xdr:to>
    <xdr:pic>
      <xdr:nvPicPr>
        <xdr:cNvPr id="24" name="Picture 23">
          <a:extLst>
            <a:ext uri="{FF2B5EF4-FFF2-40B4-BE49-F238E27FC236}">
              <a16:creationId xmlns:a16="http://schemas.microsoft.com/office/drawing/2014/main" id="{EF1A2961-C34D-4F82-96F0-7DC17D752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18846273"/>
          <a:ext cx="355645" cy="358049"/>
        </a:xfrm>
        <a:prstGeom prst="rect">
          <a:avLst/>
        </a:prstGeom>
      </xdr:spPr>
    </xdr:pic>
    <xdr:clientData/>
  </xdr:twoCellAnchor>
  <xdr:oneCellAnchor>
    <xdr:from>
      <xdr:col>19</xdr:col>
      <xdr:colOff>285750</xdr:colOff>
      <xdr:row>48</xdr:row>
      <xdr:rowOff>85725</xdr:rowOff>
    </xdr:from>
    <xdr:ext cx="352806" cy="360794"/>
    <xdr:pic>
      <xdr:nvPicPr>
        <xdr:cNvPr id="25" name="Picture 24">
          <a:extLst>
            <a:ext uri="{FF2B5EF4-FFF2-40B4-BE49-F238E27FC236}">
              <a16:creationId xmlns:a16="http://schemas.microsoft.com/office/drawing/2014/main" id="{26CDA52C-605C-41BD-800E-7674D3C99B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87675" y="19640550"/>
          <a:ext cx="352806" cy="360794"/>
        </a:xfrm>
        <a:prstGeom prst="rect">
          <a:avLst/>
        </a:prstGeom>
      </xdr:spPr>
    </xdr:pic>
    <xdr:clientData/>
  </xdr:oneCellAnchor>
  <xdr:oneCellAnchor>
    <xdr:from>
      <xdr:col>19</xdr:col>
      <xdr:colOff>276225</xdr:colOff>
      <xdr:row>50</xdr:row>
      <xdr:rowOff>247650</xdr:rowOff>
    </xdr:from>
    <xdr:ext cx="352806" cy="360794"/>
    <xdr:pic>
      <xdr:nvPicPr>
        <xdr:cNvPr id="30" name="Picture 29">
          <a:extLst>
            <a:ext uri="{FF2B5EF4-FFF2-40B4-BE49-F238E27FC236}">
              <a16:creationId xmlns:a16="http://schemas.microsoft.com/office/drawing/2014/main" id="{9E99A5A5-4DDF-4262-BB37-0A56AC702E9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78150" y="20564475"/>
          <a:ext cx="352806" cy="360794"/>
        </a:xfrm>
        <a:prstGeom prst="rect">
          <a:avLst/>
        </a:prstGeom>
      </xdr:spPr>
    </xdr:pic>
    <xdr:clientData/>
  </xdr:oneCellAnchor>
  <xdr:oneCellAnchor>
    <xdr:from>
      <xdr:col>19</xdr:col>
      <xdr:colOff>295275</xdr:colOff>
      <xdr:row>59</xdr:row>
      <xdr:rowOff>47625</xdr:rowOff>
    </xdr:from>
    <xdr:ext cx="360426" cy="352392"/>
    <xdr:pic>
      <xdr:nvPicPr>
        <xdr:cNvPr id="33" name="Picture 32">
          <a:extLst>
            <a:ext uri="{FF2B5EF4-FFF2-40B4-BE49-F238E27FC236}">
              <a16:creationId xmlns:a16="http://schemas.microsoft.com/office/drawing/2014/main" id="{BF775D76-D35E-40EE-81A3-D4562975C0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16750" y="21059775"/>
          <a:ext cx="360426" cy="352392"/>
        </a:xfrm>
        <a:prstGeom prst="rect">
          <a:avLst/>
        </a:prstGeom>
      </xdr:spPr>
    </xdr:pic>
    <xdr:clientData/>
  </xdr:oneCellAnchor>
  <xdr:oneCellAnchor>
    <xdr:from>
      <xdr:col>19</xdr:col>
      <xdr:colOff>295275</xdr:colOff>
      <xdr:row>61</xdr:row>
      <xdr:rowOff>180975</xdr:rowOff>
    </xdr:from>
    <xdr:ext cx="360426" cy="352392"/>
    <xdr:pic>
      <xdr:nvPicPr>
        <xdr:cNvPr id="34" name="Picture 33">
          <a:extLst>
            <a:ext uri="{FF2B5EF4-FFF2-40B4-BE49-F238E27FC236}">
              <a16:creationId xmlns:a16="http://schemas.microsoft.com/office/drawing/2014/main" id="{B2456940-37C7-458B-9A57-F490C71188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97200" y="25898475"/>
          <a:ext cx="360426" cy="352392"/>
        </a:xfrm>
        <a:prstGeom prst="rect">
          <a:avLst/>
        </a:prstGeom>
      </xdr:spPr>
    </xdr:pic>
    <xdr:clientData/>
  </xdr:oneCellAnchor>
  <xdr:oneCellAnchor>
    <xdr:from>
      <xdr:col>19</xdr:col>
      <xdr:colOff>276225</xdr:colOff>
      <xdr:row>63</xdr:row>
      <xdr:rowOff>209550</xdr:rowOff>
    </xdr:from>
    <xdr:ext cx="360426" cy="352392"/>
    <xdr:pic>
      <xdr:nvPicPr>
        <xdr:cNvPr id="35" name="Picture 34">
          <a:extLst>
            <a:ext uri="{FF2B5EF4-FFF2-40B4-BE49-F238E27FC236}">
              <a16:creationId xmlns:a16="http://schemas.microsoft.com/office/drawing/2014/main" id="{BA26045C-38D3-4D16-8166-2CFBB1CA40A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78150" y="26955750"/>
          <a:ext cx="360426" cy="352392"/>
        </a:xfrm>
        <a:prstGeom prst="rect">
          <a:avLst/>
        </a:prstGeom>
      </xdr:spPr>
    </xdr:pic>
    <xdr:clientData/>
  </xdr:oneCellAnchor>
  <xdr:oneCellAnchor>
    <xdr:from>
      <xdr:col>19</xdr:col>
      <xdr:colOff>276225</xdr:colOff>
      <xdr:row>65</xdr:row>
      <xdr:rowOff>152400</xdr:rowOff>
    </xdr:from>
    <xdr:ext cx="361161" cy="355776"/>
    <xdr:pic>
      <xdr:nvPicPr>
        <xdr:cNvPr id="37" name="Picture 36">
          <a:extLst>
            <a:ext uri="{FF2B5EF4-FFF2-40B4-BE49-F238E27FC236}">
              <a16:creationId xmlns:a16="http://schemas.microsoft.com/office/drawing/2014/main" id="{A24614A2-C701-45C5-838B-A75BC237BB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78150" y="27917775"/>
          <a:ext cx="361161" cy="355776"/>
        </a:xfrm>
        <a:prstGeom prst="rect">
          <a:avLst/>
        </a:prstGeom>
      </xdr:spPr>
    </xdr:pic>
    <xdr:clientData/>
  </xdr:oneCellAnchor>
  <xdr:twoCellAnchor editAs="oneCell">
    <xdr:from>
      <xdr:col>19</xdr:col>
      <xdr:colOff>296616</xdr:colOff>
      <xdr:row>68</xdr:row>
      <xdr:rowOff>110598</xdr:rowOff>
    </xdr:from>
    <xdr:to>
      <xdr:col>19</xdr:col>
      <xdr:colOff>652261</xdr:colOff>
      <xdr:row>68</xdr:row>
      <xdr:rowOff>468647</xdr:rowOff>
    </xdr:to>
    <xdr:pic>
      <xdr:nvPicPr>
        <xdr:cNvPr id="38" name="Picture 37">
          <a:extLst>
            <a:ext uri="{FF2B5EF4-FFF2-40B4-BE49-F238E27FC236}">
              <a16:creationId xmlns:a16="http://schemas.microsoft.com/office/drawing/2014/main" id="{EBF70596-A74C-4340-A9CB-8ED0B52588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98541" y="28923723"/>
          <a:ext cx="355645" cy="358049"/>
        </a:xfrm>
        <a:prstGeom prst="rect">
          <a:avLst/>
        </a:prstGeom>
      </xdr:spPr>
    </xdr:pic>
    <xdr:clientData/>
  </xdr:twoCellAnchor>
  <xdr:twoCellAnchor editAs="oneCell">
    <xdr:from>
      <xdr:col>19</xdr:col>
      <xdr:colOff>296616</xdr:colOff>
      <xdr:row>70</xdr:row>
      <xdr:rowOff>82023</xdr:rowOff>
    </xdr:from>
    <xdr:to>
      <xdr:col>19</xdr:col>
      <xdr:colOff>652261</xdr:colOff>
      <xdr:row>70</xdr:row>
      <xdr:rowOff>440072</xdr:rowOff>
    </xdr:to>
    <xdr:pic>
      <xdr:nvPicPr>
        <xdr:cNvPr id="39" name="Picture 38">
          <a:extLst>
            <a:ext uri="{FF2B5EF4-FFF2-40B4-BE49-F238E27FC236}">
              <a16:creationId xmlns:a16="http://schemas.microsoft.com/office/drawing/2014/main" id="{3E516FA9-4FB8-4646-8D7F-B954E77C8B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98541" y="29800023"/>
          <a:ext cx="355645" cy="358049"/>
        </a:xfrm>
        <a:prstGeom prst="rect">
          <a:avLst/>
        </a:prstGeom>
      </xdr:spPr>
    </xdr:pic>
    <xdr:clientData/>
  </xdr:twoCellAnchor>
  <xdr:twoCellAnchor editAs="oneCell">
    <xdr:from>
      <xdr:col>19</xdr:col>
      <xdr:colOff>287091</xdr:colOff>
      <xdr:row>75</xdr:row>
      <xdr:rowOff>301098</xdr:rowOff>
    </xdr:from>
    <xdr:to>
      <xdr:col>19</xdr:col>
      <xdr:colOff>642736</xdr:colOff>
      <xdr:row>75</xdr:row>
      <xdr:rowOff>659147</xdr:rowOff>
    </xdr:to>
    <xdr:pic>
      <xdr:nvPicPr>
        <xdr:cNvPr id="41" name="Picture 40">
          <a:extLst>
            <a:ext uri="{FF2B5EF4-FFF2-40B4-BE49-F238E27FC236}">
              <a16:creationId xmlns:a16="http://schemas.microsoft.com/office/drawing/2014/main" id="{124B87DE-573B-42C6-B5DB-7E95F41CDD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32495598"/>
          <a:ext cx="355645" cy="358049"/>
        </a:xfrm>
        <a:prstGeom prst="rect">
          <a:avLst/>
        </a:prstGeom>
      </xdr:spPr>
    </xdr:pic>
    <xdr:clientData/>
  </xdr:twoCellAnchor>
  <xdr:twoCellAnchor editAs="oneCell">
    <xdr:from>
      <xdr:col>19</xdr:col>
      <xdr:colOff>277566</xdr:colOff>
      <xdr:row>79</xdr:row>
      <xdr:rowOff>205848</xdr:rowOff>
    </xdr:from>
    <xdr:to>
      <xdr:col>19</xdr:col>
      <xdr:colOff>633211</xdr:colOff>
      <xdr:row>79</xdr:row>
      <xdr:rowOff>563897</xdr:rowOff>
    </xdr:to>
    <xdr:pic>
      <xdr:nvPicPr>
        <xdr:cNvPr id="50" name="Picture 49">
          <a:extLst>
            <a:ext uri="{FF2B5EF4-FFF2-40B4-BE49-F238E27FC236}">
              <a16:creationId xmlns:a16="http://schemas.microsoft.com/office/drawing/2014/main" id="{F711ED0F-12F3-4DF9-B277-23F86A916A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79491" y="34600623"/>
          <a:ext cx="355645" cy="358049"/>
        </a:xfrm>
        <a:prstGeom prst="rect">
          <a:avLst/>
        </a:prstGeom>
      </xdr:spPr>
    </xdr:pic>
    <xdr:clientData/>
  </xdr:twoCellAnchor>
  <xdr:twoCellAnchor editAs="oneCell">
    <xdr:from>
      <xdr:col>19</xdr:col>
      <xdr:colOff>296616</xdr:colOff>
      <xdr:row>81</xdr:row>
      <xdr:rowOff>224898</xdr:rowOff>
    </xdr:from>
    <xdr:to>
      <xdr:col>19</xdr:col>
      <xdr:colOff>652261</xdr:colOff>
      <xdr:row>81</xdr:row>
      <xdr:rowOff>582947</xdr:rowOff>
    </xdr:to>
    <xdr:pic>
      <xdr:nvPicPr>
        <xdr:cNvPr id="52" name="Picture 51">
          <a:extLst>
            <a:ext uri="{FF2B5EF4-FFF2-40B4-BE49-F238E27FC236}">
              <a16:creationId xmlns:a16="http://schemas.microsoft.com/office/drawing/2014/main" id="{167C30AF-530D-403E-A67A-FA53A2E8BC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98541" y="35619798"/>
          <a:ext cx="355645" cy="358049"/>
        </a:xfrm>
        <a:prstGeom prst="rect">
          <a:avLst/>
        </a:prstGeom>
      </xdr:spPr>
    </xdr:pic>
    <xdr:clientData/>
  </xdr:twoCellAnchor>
  <xdr:twoCellAnchor editAs="oneCell">
    <xdr:from>
      <xdr:col>19</xdr:col>
      <xdr:colOff>287091</xdr:colOff>
      <xdr:row>83</xdr:row>
      <xdr:rowOff>348723</xdr:rowOff>
    </xdr:from>
    <xdr:to>
      <xdr:col>19</xdr:col>
      <xdr:colOff>642736</xdr:colOff>
      <xdr:row>83</xdr:row>
      <xdr:rowOff>706772</xdr:rowOff>
    </xdr:to>
    <xdr:pic>
      <xdr:nvPicPr>
        <xdr:cNvPr id="70" name="Picture 69">
          <a:extLst>
            <a:ext uri="{FF2B5EF4-FFF2-40B4-BE49-F238E27FC236}">
              <a16:creationId xmlns:a16="http://schemas.microsoft.com/office/drawing/2014/main" id="{7EBB6E44-5611-4298-A74F-BF85FEDC9BE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36743748"/>
          <a:ext cx="355645" cy="358049"/>
        </a:xfrm>
        <a:prstGeom prst="rect">
          <a:avLst/>
        </a:prstGeom>
      </xdr:spPr>
    </xdr:pic>
    <xdr:clientData/>
  </xdr:twoCellAnchor>
  <xdr:twoCellAnchor editAs="oneCell">
    <xdr:from>
      <xdr:col>19</xdr:col>
      <xdr:colOff>287091</xdr:colOff>
      <xdr:row>85</xdr:row>
      <xdr:rowOff>463023</xdr:rowOff>
    </xdr:from>
    <xdr:to>
      <xdr:col>19</xdr:col>
      <xdr:colOff>642736</xdr:colOff>
      <xdr:row>85</xdr:row>
      <xdr:rowOff>821072</xdr:rowOff>
    </xdr:to>
    <xdr:pic>
      <xdr:nvPicPr>
        <xdr:cNvPr id="72" name="Picture 71">
          <a:extLst>
            <a:ext uri="{FF2B5EF4-FFF2-40B4-BE49-F238E27FC236}">
              <a16:creationId xmlns:a16="http://schemas.microsoft.com/office/drawing/2014/main" id="{B02AD0E6-3ACB-4CE1-80A3-5EEC1AA9E38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38239173"/>
          <a:ext cx="355645" cy="358049"/>
        </a:xfrm>
        <a:prstGeom prst="rect">
          <a:avLst/>
        </a:prstGeom>
      </xdr:spPr>
    </xdr:pic>
    <xdr:clientData/>
  </xdr:twoCellAnchor>
  <xdr:twoCellAnchor editAs="oneCell">
    <xdr:from>
      <xdr:col>19</xdr:col>
      <xdr:colOff>288778</xdr:colOff>
      <xdr:row>87</xdr:row>
      <xdr:rowOff>285750</xdr:rowOff>
    </xdr:from>
    <xdr:to>
      <xdr:col>19</xdr:col>
      <xdr:colOff>651729</xdr:colOff>
      <xdr:row>87</xdr:row>
      <xdr:rowOff>651154</xdr:rowOff>
    </xdr:to>
    <xdr:pic>
      <xdr:nvPicPr>
        <xdr:cNvPr id="74" name="Picture 73">
          <a:extLst>
            <a:ext uri="{FF2B5EF4-FFF2-40B4-BE49-F238E27FC236}">
              <a16:creationId xmlns:a16="http://schemas.microsoft.com/office/drawing/2014/main" id="{214FCBAC-AD5A-4051-8002-0972946EE54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39433500"/>
          <a:ext cx="362951" cy="365404"/>
        </a:xfrm>
        <a:prstGeom prst="rect">
          <a:avLst/>
        </a:prstGeom>
      </xdr:spPr>
    </xdr:pic>
    <xdr:clientData/>
  </xdr:twoCellAnchor>
  <xdr:twoCellAnchor editAs="oneCell">
    <xdr:from>
      <xdr:col>19</xdr:col>
      <xdr:colOff>288778</xdr:colOff>
      <xdr:row>93</xdr:row>
      <xdr:rowOff>352425</xdr:rowOff>
    </xdr:from>
    <xdr:to>
      <xdr:col>19</xdr:col>
      <xdr:colOff>651729</xdr:colOff>
      <xdr:row>93</xdr:row>
      <xdr:rowOff>717829</xdr:rowOff>
    </xdr:to>
    <xdr:pic>
      <xdr:nvPicPr>
        <xdr:cNvPr id="83" name="Picture 82">
          <a:extLst>
            <a:ext uri="{FF2B5EF4-FFF2-40B4-BE49-F238E27FC236}">
              <a16:creationId xmlns:a16="http://schemas.microsoft.com/office/drawing/2014/main" id="{8301759A-7A25-43FE-86C8-373F731D6A7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42729150"/>
          <a:ext cx="362951" cy="365404"/>
        </a:xfrm>
        <a:prstGeom prst="rect">
          <a:avLst/>
        </a:prstGeom>
      </xdr:spPr>
    </xdr:pic>
    <xdr:clientData/>
  </xdr:twoCellAnchor>
  <xdr:twoCellAnchor editAs="oneCell">
    <xdr:from>
      <xdr:col>19</xdr:col>
      <xdr:colOff>288778</xdr:colOff>
      <xdr:row>95</xdr:row>
      <xdr:rowOff>285750</xdr:rowOff>
    </xdr:from>
    <xdr:to>
      <xdr:col>19</xdr:col>
      <xdr:colOff>651729</xdr:colOff>
      <xdr:row>95</xdr:row>
      <xdr:rowOff>651154</xdr:rowOff>
    </xdr:to>
    <xdr:pic>
      <xdr:nvPicPr>
        <xdr:cNvPr id="84" name="Picture 83">
          <a:extLst>
            <a:ext uri="{FF2B5EF4-FFF2-40B4-BE49-F238E27FC236}">
              <a16:creationId xmlns:a16="http://schemas.microsoft.com/office/drawing/2014/main" id="{18C60EC4-9DEC-4DDC-90BC-7F6CB140393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44110275"/>
          <a:ext cx="362951" cy="365404"/>
        </a:xfrm>
        <a:prstGeom prst="rect">
          <a:avLst/>
        </a:prstGeom>
      </xdr:spPr>
    </xdr:pic>
    <xdr:clientData/>
  </xdr:twoCellAnchor>
  <xdr:twoCellAnchor editAs="oneCell">
    <xdr:from>
      <xdr:col>19</xdr:col>
      <xdr:colOff>279253</xdr:colOff>
      <xdr:row>98</xdr:row>
      <xdr:rowOff>209550</xdr:rowOff>
    </xdr:from>
    <xdr:to>
      <xdr:col>19</xdr:col>
      <xdr:colOff>642204</xdr:colOff>
      <xdr:row>98</xdr:row>
      <xdr:rowOff>574954</xdr:rowOff>
    </xdr:to>
    <xdr:pic>
      <xdr:nvPicPr>
        <xdr:cNvPr id="85" name="Picture 84">
          <a:extLst>
            <a:ext uri="{FF2B5EF4-FFF2-40B4-BE49-F238E27FC236}">
              <a16:creationId xmlns:a16="http://schemas.microsoft.com/office/drawing/2014/main" id="{2C8A4765-0D7B-493D-ADE3-0AEBFDC326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81178" y="45300900"/>
          <a:ext cx="362951" cy="365404"/>
        </a:xfrm>
        <a:prstGeom prst="rect">
          <a:avLst/>
        </a:prstGeom>
      </xdr:spPr>
    </xdr:pic>
    <xdr:clientData/>
  </xdr:twoCellAnchor>
  <xdr:twoCellAnchor editAs="oneCell">
    <xdr:from>
      <xdr:col>19</xdr:col>
      <xdr:colOff>287091</xdr:colOff>
      <xdr:row>89</xdr:row>
      <xdr:rowOff>215373</xdr:rowOff>
    </xdr:from>
    <xdr:to>
      <xdr:col>19</xdr:col>
      <xdr:colOff>642736</xdr:colOff>
      <xdr:row>89</xdr:row>
      <xdr:rowOff>573422</xdr:rowOff>
    </xdr:to>
    <xdr:pic>
      <xdr:nvPicPr>
        <xdr:cNvPr id="88" name="Picture 87">
          <a:extLst>
            <a:ext uri="{FF2B5EF4-FFF2-40B4-BE49-F238E27FC236}">
              <a16:creationId xmlns:a16="http://schemas.microsoft.com/office/drawing/2014/main" id="{349B4E92-456B-43C6-BF6C-43707B38592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40448973"/>
          <a:ext cx="355645" cy="358049"/>
        </a:xfrm>
        <a:prstGeom prst="rect">
          <a:avLst/>
        </a:prstGeom>
      </xdr:spPr>
    </xdr:pic>
    <xdr:clientData/>
  </xdr:twoCellAnchor>
  <xdr:twoCellAnchor editAs="oneCell">
    <xdr:from>
      <xdr:col>19</xdr:col>
      <xdr:colOff>287091</xdr:colOff>
      <xdr:row>91</xdr:row>
      <xdr:rowOff>301098</xdr:rowOff>
    </xdr:from>
    <xdr:to>
      <xdr:col>19</xdr:col>
      <xdr:colOff>642736</xdr:colOff>
      <xdr:row>91</xdr:row>
      <xdr:rowOff>659147</xdr:rowOff>
    </xdr:to>
    <xdr:pic>
      <xdr:nvPicPr>
        <xdr:cNvPr id="107" name="Picture 106">
          <a:extLst>
            <a:ext uri="{FF2B5EF4-FFF2-40B4-BE49-F238E27FC236}">
              <a16:creationId xmlns:a16="http://schemas.microsoft.com/office/drawing/2014/main" id="{054FBD53-8985-405A-9731-3239AC0EA31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41534823"/>
          <a:ext cx="355645" cy="358049"/>
        </a:xfrm>
        <a:prstGeom prst="rect">
          <a:avLst/>
        </a:prstGeom>
      </xdr:spPr>
    </xdr:pic>
    <xdr:clientData/>
  </xdr:twoCellAnchor>
  <xdr:twoCellAnchor editAs="oneCell">
    <xdr:from>
      <xdr:col>19</xdr:col>
      <xdr:colOff>277566</xdr:colOff>
      <xdr:row>101</xdr:row>
      <xdr:rowOff>148698</xdr:rowOff>
    </xdr:from>
    <xdr:to>
      <xdr:col>19</xdr:col>
      <xdr:colOff>633211</xdr:colOff>
      <xdr:row>101</xdr:row>
      <xdr:rowOff>506747</xdr:rowOff>
    </xdr:to>
    <xdr:pic>
      <xdr:nvPicPr>
        <xdr:cNvPr id="113" name="Picture 112">
          <a:extLst>
            <a:ext uri="{FF2B5EF4-FFF2-40B4-BE49-F238E27FC236}">
              <a16:creationId xmlns:a16="http://schemas.microsoft.com/office/drawing/2014/main" id="{BC809563-043C-496D-A9B5-7805F98952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79491" y="46478298"/>
          <a:ext cx="355645" cy="358049"/>
        </a:xfrm>
        <a:prstGeom prst="rect">
          <a:avLst/>
        </a:prstGeom>
      </xdr:spPr>
    </xdr:pic>
    <xdr:clientData/>
  </xdr:twoCellAnchor>
  <xdr:oneCellAnchor>
    <xdr:from>
      <xdr:col>19</xdr:col>
      <xdr:colOff>295275</xdr:colOff>
      <xdr:row>109</xdr:row>
      <xdr:rowOff>95250</xdr:rowOff>
    </xdr:from>
    <xdr:ext cx="352806" cy="360794"/>
    <xdr:pic>
      <xdr:nvPicPr>
        <xdr:cNvPr id="114" name="Picture 113">
          <a:extLst>
            <a:ext uri="{FF2B5EF4-FFF2-40B4-BE49-F238E27FC236}">
              <a16:creationId xmlns:a16="http://schemas.microsoft.com/office/drawing/2014/main" id="{DA6762D2-A288-44EE-8045-6773CA66C2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16750" y="42557700"/>
          <a:ext cx="352806" cy="360794"/>
        </a:xfrm>
        <a:prstGeom prst="rect">
          <a:avLst/>
        </a:prstGeom>
      </xdr:spPr>
    </xdr:pic>
    <xdr:clientData/>
  </xdr:oneCellAnchor>
  <xdr:twoCellAnchor editAs="oneCell">
    <xdr:from>
      <xdr:col>19</xdr:col>
      <xdr:colOff>296616</xdr:colOff>
      <xdr:row>117</xdr:row>
      <xdr:rowOff>110598</xdr:rowOff>
    </xdr:from>
    <xdr:to>
      <xdr:col>19</xdr:col>
      <xdr:colOff>652261</xdr:colOff>
      <xdr:row>117</xdr:row>
      <xdr:rowOff>468647</xdr:rowOff>
    </xdr:to>
    <xdr:pic>
      <xdr:nvPicPr>
        <xdr:cNvPr id="120" name="Picture 119">
          <a:extLst>
            <a:ext uri="{FF2B5EF4-FFF2-40B4-BE49-F238E27FC236}">
              <a16:creationId xmlns:a16="http://schemas.microsoft.com/office/drawing/2014/main" id="{1374E5D1-C7D9-407F-A61B-5064B8CCBB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98541" y="51907548"/>
          <a:ext cx="355645" cy="358049"/>
        </a:xfrm>
        <a:prstGeom prst="rect">
          <a:avLst/>
        </a:prstGeom>
      </xdr:spPr>
    </xdr:pic>
    <xdr:clientData/>
  </xdr:twoCellAnchor>
  <xdr:twoCellAnchor editAs="oneCell">
    <xdr:from>
      <xdr:col>19</xdr:col>
      <xdr:colOff>296616</xdr:colOff>
      <xdr:row>119</xdr:row>
      <xdr:rowOff>120123</xdr:rowOff>
    </xdr:from>
    <xdr:to>
      <xdr:col>19</xdr:col>
      <xdr:colOff>652261</xdr:colOff>
      <xdr:row>119</xdr:row>
      <xdr:rowOff>478172</xdr:rowOff>
    </xdr:to>
    <xdr:pic>
      <xdr:nvPicPr>
        <xdr:cNvPr id="123" name="Picture 122">
          <a:extLst>
            <a:ext uri="{FF2B5EF4-FFF2-40B4-BE49-F238E27FC236}">
              <a16:creationId xmlns:a16="http://schemas.microsoft.com/office/drawing/2014/main" id="{705AA976-5CB0-4A7A-8E79-FC200C6E195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98541" y="52688598"/>
          <a:ext cx="355645" cy="358049"/>
        </a:xfrm>
        <a:prstGeom prst="rect">
          <a:avLst/>
        </a:prstGeom>
      </xdr:spPr>
    </xdr:pic>
    <xdr:clientData/>
  </xdr:twoCellAnchor>
  <xdr:twoCellAnchor editAs="oneCell">
    <xdr:from>
      <xdr:col>19</xdr:col>
      <xdr:colOff>298303</xdr:colOff>
      <xdr:row>121</xdr:row>
      <xdr:rowOff>114300</xdr:rowOff>
    </xdr:from>
    <xdr:to>
      <xdr:col>19</xdr:col>
      <xdr:colOff>661254</xdr:colOff>
      <xdr:row>121</xdr:row>
      <xdr:rowOff>479704</xdr:rowOff>
    </xdr:to>
    <xdr:pic>
      <xdr:nvPicPr>
        <xdr:cNvPr id="124" name="Picture 123">
          <a:extLst>
            <a:ext uri="{FF2B5EF4-FFF2-40B4-BE49-F238E27FC236}">
              <a16:creationId xmlns:a16="http://schemas.microsoft.com/office/drawing/2014/main" id="{5FB4B64A-4D33-41C8-A77B-8B15CBE03F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700228" y="53454300"/>
          <a:ext cx="362951" cy="365404"/>
        </a:xfrm>
        <a:prstGeom prst="rect">
          <a:avLst/>
        </a:prstGeom>
      </xdr:spPr>
    </xdr:pic>
    <xdr:clientData/>
  </xdr:twoCellAnchor>
  <xdr:twoCellAnchor editAs="oneCell">
    <xdr:from>
      <xdr:col>19</xdr:col>
      <xdr:colOff>298303</xdr:colOff>
      <xdr:row>124</xdr:row>
      <xdr:rowOff>228600</xdr:rowOff>
    </xdr:from>
    <xdr:to>
      <xdr:col>19</xdr:col>
      <xdr:colOff>661254</xdr:colOff>
      <xdr:row>124</xdr:row>
      <xdr:rowOff>594004</xdr:rowOff>
    </xdr:to>
    <xdr:pic>
      <xdr:nvPicPr>
        <xdr:cNvPr id="132" name="Picture 131">
          <a:extLst>
            <a:ext uri="{FF2B5EF4-FFF2-40B4-BE49-F238E27FC236}">
              <a16:creationId xmlns:a16="http://schemas.microsoft.com/office/drawing/2014/main" id="{B9B35B98-E8FA-4340-BF95-9A587492F90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700228" y="54530625"/>
          <a:ext cx="362951" cy="365404"/>
        </a:xfrm>
        <a:prstGeom prst="rect">
          <a:avLst/>
        </a:prstGeom>
      </xdr:spPr>
    </xdr:pic>
    <xdr:clientData/>
  </xdr:twoCellAnchor>
  <xdr:twoCellAnchor editAs="oneCell">
    <xdr:from>
      <xdr:col>19</xdr:col>
      <xdr:colOff>288778</xdr:colOff>
      <xdr:row>126</xdr:row>
      <xdr:rowOff>247650</xdr:rowOff>
    </xdr:from>
    <xdr:to>
      <xdr:col>19</xdr:col>
      <xdr:colOff>651729</xdr:colOff>
      <xdr:row>126</xdr:row>
      <xdr:rowOff>613054</xdr:rowOff>
    </xdr:to>
    <xdr:pic>
      <xdr:nvPicPr>
        <xdr:cNvPr id="135" name="Picture 134">
          <a:extLst>
            <a:ext uri="{FF2B5EF4-FFF2-40B4-BE49-F238E27FC236}">
              <a16:creationId xmlns:a16="http://schemas.microsoft.com/office/drawing/2014/main" id="{5C69AB25-2B4A-42B9-8E9D-8BD349A6E0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55683150"/>
          <a:ext cx="362951" cy="365404"/>
        </a:xfrm>
        <a:prstGeom prst="rect">
          <a:avLst/>
        </a:prstGeom>
      </xdr:spPr>
    </xdr:pic>
    <xdr:clientData/>
  </xdr:twoCellAnchor>
  <xdr:twoCellAnchor editAs="oneCell">
    <xdr:from>
      <xdr:col>19</xdr:col>
      <xdr:colOff>279253</xdr:colOff>
      <xdr:row>133</xdr:row>
      <xdr:rowOff>152400</xdr:rowOff>
    </xdr:from>
    <xdr:to>
      <xdr:col>19</xdr:col>
      <xdr:colOff>642204</xdr:colOff>
      <xdr:row>133</xdr:row>
      <xdr:rowOff>517804</xdr:rowOff>
    </xdr:to>
    <xdr:pic>
      <xdr:nvPicPr>
        <xdr:cNvPr id="136" name="Picture 135">
          <a:extLst>
            <a:ext uri="{FF2B5EF4-FFF2-40B4-BE49-F238E27FC236}">
              <a16:creationId xmlns:a16="http://schemas.microsoft.com/office/drawing/2014/main" id="{222A3DB3-FDCA-4964-B3F8-3111C6E9D22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81178" y="59226450"/>
          <a:ext cx="362951" cy="365404"/>
        </a:xfrm>
        <a:prstGeom prst="rect">
          <a:avLst/>
        </a:prstGeom>
      </xdr:spPr>
    </xdr:pic>
    <xdr:clientData/>
  </xdr:twoCellAnchor>
  <xdr:oneCellAnchor>
    <xdr:from>
      <xdr:col>19</xdr:col>
      <xdr:colOff>285750</xdr:colOff>
      <xdr:row>143</xdr:row>
      <xdr:rowOff>171450</xdr:rowOff>
    </xdr:from>
    <xdr:ext cx="363810" cy="359586"/>
    <xdr:pic>
      <xdr:nvPicPr>
        <xdr:cNvPr id="137" name="Picture 136">
          <a:extLst>
            <a:ext uri="{FF2B5EF4-FFF2-40B4-BE49-F238E27FC236}">
              <a16:creationId xmlns:a16="http://schemas.microsoft.com/office/drawing/2014/main" id="{9A41E697-0713-460E-ABFB-BDE1A58177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07225" y="57102375"/>
          <a:ext cx="363810" cy="359586"/>
        </a:xfrm>
        <a:prstGeom prst="rect">
          <a:avLst/>
        </a:prstGeom>
      </xdr:spPr>
    </xdr:pic>
    <xdr:clientData/>
  </xdr:oneCellAnchor>
  <xdr:oneCellAnchor>
    <xdr:from>
      <xdr:col>19</xdr:col>
      <xdr:colOff>285750</xdr:colOff>
      <xdr:row>148</xdr:row>
      <xdr:rowOff>219075</xdr:rowOff>
    </xdr:from>
    <xdr:ext cx="363810" cy="359586"/>
    <xdr:pic>
      <xdr:nvPicPr>
        <xdr:cNvPr id="140" name="Picture 139">
          <a:extLst>
            <a:ext uri="{FF2B5EF4-FFF2-40B4-BE49-F238E27FC236}">
              <a16:creationId xmlns:a16="http://schemas.microsoft.com/office/drawing/2014/main" id="{8AEE1031-F992-45B1-9DD2-474DE3AE56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7675" y="66379725"/>
          <a:ext cx="363810" cy="359586"/>
        </a:xfrm>
        <a:prstGeom prst="rect">
          <a:avLst/>
        </a:prstGeom>
      </xdr:spPr>
    </xdr:pic>
    <xdr:clientData/>
  </xdr:oneCellAnchor>
  <xdr:twoCellAnchor editAs="oneCell">
    <xdr:from>
      <xdr:col>19</xdr:col>
      <xdr:colOff>298303</xdr:colOff>
      <xdr:row>145</xdr:row>
      <xdr:rowOff>285750</xdr:rowOff>
    </xdr:from>
    <xdr:to>
      <xdr:col>19</xdr:col>
      <xdr:colOff>661254</xdr:colOff>
      <xdr:row>145</xdr:row>
      <xdr:rowOff>651154</xdr:rowOff>
    </xdr:to>
    <xdr:pic>
      <xdr:nvPicPr>
        <xdr:cNvPr id="141" name="Picture 140">
          <a:extLst>
            <a:ext uri="{FF2B5EF4-FFF2-40B4-BE49-F238E27FC236}">
              <a16:creationId xmlns:a16="http://schemas.microsoft.com/office/drawing/2014/main" id="{706C3C98-F698-47A7-A117-B460F339457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700228" y="65103375"/>
          <a:ext cx="362951" cy="365404"/>
        </a:xfrm>
        <a:prstGeom prst="rect">
          <a:avLst/>
        </a:prstGeom>
      </xdr:spPr>
    </xdr:pic>
    <xdr:clientData/>
  </xdr:twoCellAnchor>
  <xdr:twoCellAnchor editAs="oneCell">
    <xdr:from>
      <xdr:col>19</xdr:col>
      <xdr:colOff>288778</xdr:colOff>
      <xdr:row>150</xdr:row>
      <xdr:rowOff>133350</xdr:rowOff>
    </xdr:from>
    <xdr:to>
      <xdr:col>19</xdr:col>
      <xdr:colOff>651729</xdr:colOff>
      <xdr:row>150</xdr:row>
      <xdr:rowOff>498754</xdr:rowOff>
    </xdr:to>
    <xdr:pic>
      <xdr:nvPicPr>
        <xdr:cNvPr id="142" name="Picture 141">
          <a:extLst>
            <a:ext uri="{FF2B5EF4-FFF2-40B4-BE49-F238E27FC236}">
              <a16:creationId xmlns:a16="http://schemas.microsoft.com/office/drawing/2014/main" id="{90AB76D8-EBD1-4566-8913-3839EAC190F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67246500"/>
          <a:ext cx="362951" cy="365404"/>
        </a:xfrm>
        <a:prstGeom prst="rect">
          <a:avLst/>
        </a:prstGeom>
      </xdr:spPr>
    </xdr:pic>
    <xdr:clientData/>
  </xdr:twoCellAnchor>
  <xdr:twoCellAnchor editAs="oneCell">
    <xdr:from>
      <xdr:col>19</xdr:col>
      <xdr:colOff>285750</xdr:colOff>
      <xdr:row>152</xdr:row>
      <xdr:rowOff>152400</xdr:rowOff>
    </xdr:from>
    <xdr:to>
      <xdr:col>19</xdr:col>
      <xdr:colOff>649560</xdr:colOff>
      <xdr:row>152</xdr:row>
      <xdr:rowOff>519936</xdr:rowOff>
    </xdr:to>
    <xdr:pic>
      <xdr:nvPicPr>
        <xdr:cNvPr id="143" name="Picture 142">
          <a:extLst>
            <a:ext uri="{FF2B5EF4-FFF2-40B4-BE49-F238E27FC236}">
              <a16:creationId xmlns:a16="http://schemas.microsoft.com/office/drawing/2014/main" id="{7454CAC6-A96D-4355-83F7-6266ABD081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7675" y="68056125"/>
          <a:ext cx="363810" cy="367536"/>
        </a:xfrm>
        <a:prstGeom prst="rect">
          <a:avLst/>
        </a:prstGeom>
      </xdr:spPr>
    </xdr:pic>
    <xdr:clientData/>
  </xdr:twoCellAnchor>
  <xdr:oneCellAnchor>
    <xdr:from>
      <xdr:col>19</xdr:col>
      <xdr:colOff>285750</xdr:colOff>
      <xdr:row>166</xdr:row>
      <xdr:rowOff>85725</xdr:rowOff>
    </xdr:from>
    <xdr:ext cx="360426" cy="356202"/>
    <xdr:pic>
      <xdr:nvPicPr>
        <xdr:cNvPr id="144" name="Picture 143">
          <a:extLst>
            <a:ext uri="{FF2B5EF4-FFF2-40B4-BE49-F238E27FC236}">
              <a16:creationId xmlns:a16="http://schemas.microsoft.com/office/drawing/2014/main" id="{35CDD966-0452-4F86-88CC-CC5FF0FEE1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87675" y="73504425"/>
          <a:ext cx="360426" cy="356202"/>
        </a:xfrm>
        <a:prstGeom prst="rect">
          <a:avLst/>
        </a:prstGeom>
      </xdr:spPr>
    </xdr:pic>
    <xdr:clientData/>
  </xdr:oneCellAnchor>
  <xdr:twoCellAnchor editAs="oneCell">
    <xdr:from>
      <xdr:col>19</xdr:col>
      <xdr:colOff>287091</xdr:colOff>
      <xdr:row>156</xdr:row>
      <xdr:rowOff>186798</xdr:rowOff>
    </xdr:from>
    <xdr:to>
      <xdr:col>19</xdr:col>
      <xdr:colOff>642736</xdr:colOff>
      <xdr:row>156</xdr:row>
      <xdr:rowOff>544847</xdr:rowOff>
    </xdr:to>
    <xdr:pic>
      <xdr:nvPicPr>
        <xdr:cNvPr id="145" name="Picture 144">
          <a:extLst>
            <a:ext uri="{FF2B5EF4-FFF2-40B4-BE49-F238E27FC236}">
              <a16:creationId xmlns:a16="http://schemas.microsoft.com/office/drawing/2014/main" id="{E0243FC7-16D5-4A96-B4A8-ADEAE707FE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69976473"/>
          <a:ext cx="355645" cy="358049"/>
        </a:xfrm>
        <a:prstGeom prst="rect">
          <a:avLst/>
        </a:prstGeom>
      </xdr:spPr>
    </xdr:pic>
    <xdr:clientData/>
  </xdr:twoCellAnchor>
  <xdr:twoCellAnchor editAs="oneCell">
    <xdr:from>
      <xdr:col>19</xdr:col>
      <xdr:colOff>288778</xdr:colOff>
      <xdr:row>160</xdr:row>
      <xdr:rowOff>133350</xdr:rowOff>
    </xdr:from>
    <xdr:to>
      <xdr:col>19</xdr:col>
      <xdr:colOff>651729</xdr:colOff>
      <xdr:row>160</xdr:row>
      <xdr:rowOff>498754</xdr:rowOff>
    </xdr:to>
    <xdr:pic>
      <xdr:nvPicPr>
        <xdr:cNvPr id="146" name="Picture 145">
          <a:extLst>
            <a:ext uri="{FF2B5EF4-FFF2-40B4-BE49-F238E27FC236}">
              <a16:creationId xmlns:a16="http://schemas.microsoft.com/office/drawing/2014/main" id="{0105D8FD-FEFD-4741-A5DC-B422B0B6B92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71247000"/>
          <a:ext cx="362951" cy="365404"/>
        </a:xfrm>
        <a:prstGeom prst="rect">
          <a:avLst/>
        </a:prstGeom>
      </xdr:spPr>
    </xdr:pic>
    <xdr:clientData/>
  </xdr:twoCellAnchor>
  <xdr:twoCellAnchor editAs="oneCell">
    <xdr:from>
      <xdr:col>19</xdr:col>
      <xdr:colOff>288778</xdr:colOff>
      <xdr:row>162</xdr:row>
      <xdr:rowOff>66675</xdr:rowOff>
    </xdr:from>
    <xdr:to>
      <xdr:col>19</xdr:col>
      <xdr:colOff>651729</xdr:colOff>
      <xdr:row>162</xdr:row>
      <xdr:rowOff>432079</xdr:rowOff>
    </xdr:to>
    <xdr:pic>
      <xdr:nvPicPr>
        <xdr:cNvPr id="147" name="Picture 146">
          <a:extLst>
            <a:ext uri="{FF2B5EF4-FFF2-40B4-BE49-F238E27FC236}">
              <a16:creationId xmlns:a16="http://schemas.microsoft.com/office/drawing/2014/main" id="{F2D7FB42-D360-4971-9490-D708EC37729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72056625"/>
          <a:ext cx="362951" cy="365404"/>
        </a:xfrm>
        <a:prstGeom prst="rect">
          <a:avLst/>
        </a:prstGeom>
      </xdr:spPr>
    </xdr:pic>
    <xdr:clientData/>
  </xdr:twoCellAnchor>
  <xdr:twoCellAnchor editAs="oneCell">
    <xdr:from>
      <xdr:col>19</xdr:col>
      <xdr:colOff>288778</xdr:colOff>
      <xdr:row>164</xdr:row>
      <xdr:rowOff>123825</xdr:rowOff>
    </xdr:from>
    <xdr:to>
      <xdr:col>19</xdr:col>
      <xdr:colOff>651729</xdr:colOff>
      <xdr:row>164</xdr:row>
      <xdr:rowOff>489229</xdr:rowOff>
    </xdr:to>
    <xdr:pic>
      <xdr:nvPicPr>
        <xdr:cNvPr id="148" name="Picture 147">
          <a:extLst>
            <a:ext uri="{FF2B5EF4-FFF2-40B4-BE49-F238E27FC236}">
              <a16:creationId xmlns:a16="http://schemas.microsoft.com/office/drawing/2014/main" id="{8A284966-CEE1-4365-B815-8C11920D67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72790050"/>
          <a:ext cx="362951" cy="365404"/>
        </a:xfrm>
        <a:prstGeom prst="rect">
          <a:avLst/>
        </a:prstGeom>
      </xdr:spPr>
    </xdr:pic>
    <xdr:clientData/>
  </xdr:twoCellAnchor>
  <xdr:twoCellAnchor editAs="oneCell">
    <xdr:from>
      <xdr:col>19</xdr:col>
      <xdr:colOff>287091</xdr:colOff>
      <xdr:row>168</xdr:row>
      <xdr:rowOff>167748</xdr:rowOff>
    </xdr:from>
    <xdr:to>
      <xdr:col>19</xdr:col>
      <xdr:colOff>642736</xdr:colOff>
      <xdr:row>168</xdr:row>
      <xdr:rowOff>525797</xdr:rowOff>
    </xdr:to>
    <xdr:pic>
      <xdr:nvPicPr>
        <xdr:cNvPr id="149" name="Picture 148">
          <a:extLst>
            <a:ext uri="{FF2B5EF4-FFF2-40B4-BE49-F238E27FC236}">
              <a16:creationId xmlns:a16="http://schemas.microsoft.com/office/drawing/2014/main" id="{9494EFCB-E625-4D30-A8DA-1CD82BCDC8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74262723"/>
          <a:ext cx="355645" cy="358049"/>
        </a:xfrm>
        <a:prstGeom prst="rect">
          <a:avLst/>
        </a:prstGeom>
      </xdr:spPr>
    </xdr:pic>
    <xdr:clientData/>
  </xdr:twoCellAnchor>
  <xdr:twoCellAnchor editAs="oneCell">
    <xdr:from>
      <xdr:col>19</xdr:col>
      <xdr:colOff>287091</xdr:colOff>
      <xdr:row>170</xdr:row>
      <xdr:rowOff>167748</xdr:rowOff>
    </xdr:from>
    <xdr:to>
      <xdr:col>19</xdr:col>
      <xdr:colOff>642736</xdr:colOff>
      <xdr:row>170</xdr:row>
      <xdr:rowOff>525797</xdr:rowOff>
    </xdr:to>
    <xdr:pic>
      <xdr:nvPicPr>
        <xdr:cNvPr id="150" name="Picture 149">
          <a:extLst>
            <a:ext uri="{FF2B5EF4-FFF2-40B4-BE49-F238E27FC236}">
              <a16:creationId xmlns:a16="http://schemas.microsoft.com/office/drawing/2014/main" id="{0CBF5792-C155-472F-A66C-C18BBDCB81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75139023"/>
          <a:ext cx="355645" cy="358049"/>
        </a:xfrm>
        <a:prstGeom prst="rect">
          <a:avLst/>
        </a:prstGeom>
      </xdr:spPr>
    </xdr:pic>
    <xdr:clientData/>
  </xdr:twoCellAnchor>
  <xdr:twoCellAnchor editAs="oneCell">
    <xdr:from>
      <xdr:col>19</xdr:col>
      <xdr:colOff>287091</xdr:colOff>
      <xdr:row>172</xdr:row>
      <xdr:rowOff>167748</xdr:rowOff>
    </xdr:from>
    <xdr:to>
      <xdr:col>19</xdr:col>
      <xdr:colOff>642736</xdr:colOff>
      <xdr:row>172</xdr:row>
      <xdr:rowOff>525797</xdr:rowOff>
    </xdr:to>
    <xdr:pic>
      <xdr:nvPicPr>
        <xdr:cNvPr id="151" name="Picture 150">
          <a:extLst>
            <a:ext uri="{FF2B5EF4-FFF2-40B4-BE49-F238E27FC236}">
              <a16:creationId xmlns:a16="http://schemas.microsoft.com/office/drawing/2014/main" id="{5C0349D7-4F5D-4755-9030-930B1DF47B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76015323"/>
          <a:ext cx="355645" cy="358049"/>
        </a:xfrm>
        <a:prstGeom prst="rect">
          <a:avLst/>
        </a:prstGeom>
      </xdr:spPr>
    </xdr:pic>
    <xdr:clientData/>
  </xdr:twoCellAnchor>
  <xdr:twoCellAnchor editAs="oneCell">
    <xdr:from>
      <xdr:col>19</xdr:col>
      <xdr:colOff>277566</xdr:colOff>
      <xdr:row>174</xdr:row>
      <xdr:rowOff>177273</xdr:rowOff>
    </xdr:from>
    <xdr:to>
      <xdr:col>19</xdr:col>
      <xdr:colOff>633211</xdr:colOff>
      <xdr:row>174</xdr:row>
      <xdr:rowOff>535322</xdr:rowOff>
    </xdr:to>
    <xdr:pic>
      <xdr:nvPicPr>
        <xdr:cNvPr id="152" name="Picture 151">
          <a:extLst>
            <a:ext uri="{FF2B5EF4-FFF2-40B4-BE49-F238E27FC236}">
              <a16:creationId xmlns:a16="http://schemas.microsoft.com/office/drawing/2014/main" id="{33A1DCC0-75C9-4C67-BC2C-035CB4325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79491" y="76901148"/>
          <a:ext cx="355645" cy="358049"/>
        </a:xfrm>
        <a:prstGeom prst="rect">
          <a:avLst/>
        </a:prstGeom>
      </xdr:spPr>
    </xdr:pic>
    <xdr:clientData/>
  </xdr:twoCellAnchor>
  <xdr:twoCellAnchor editAs="oneCell">
    <xdr:from>
      <xdr:col>19</xdr:col>
      <xdr:colOff>287091</xdr:colOff>
      <xdr:row>179</xdr:row>
      <xdr:rowOff>186798</xdr:rowOff>
    </xdr:from>
    <xdr:to>
      <xdr:col>19</xdr:col>
      <xdr:colOff>642736</xdr:colOff>
      <xdr:row>179</xdr:row>
      <xdr:rowOff>544847</xdr:rowOff>
    </xdr:to>
    <xdr:pic>
      <xdr:nvPicPr>
        <xdr:cNvPr id="153" name="Picture 152">
          <a:extLst>
            <a:ext uri="{FF2B5EF4-FFF2-40B4-BE49-F238E27FC236}">
              <a16:creationId xmlns:a16="http://schemas.microsoft.com/office/drawing/2014/main" id="{0F66A76F-8BDD-4E65-B9F7-81C48DD9111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78853773"/>
          <a:ext cx="355645" cy="358049"/>
        </a:xfrm>
        <a:prstGeom prst="rect">
          <a:avLst/>
        </a:prstGeom>
      </xdr:spPr>
    </xdr:pic>
    <xdr:clientData/>
  </xdr:twoCellAnchor>
  <xdr:twoCellAnchor editAs="oneCell">
    <xdr:from>
      <xdr:col>19</xdr:col>
      <xdr:colOff>288778</xdr:colOff>
      <xdr:row>176</xdr:row>
      <xdr:rowOff>142875</xdr:rowOff>
    </xdr:from>
    <xdr:to>
      <xdr:col>19</xdr:col>
      <xdr:colOff>651729</xdr:colOff>
      <xdr:row>176</xdr:row>
      <xdr:rowOff>508279</xdr:rowOff>
    </xdr:to>
    <xdr:pic>
      <xdr:nvPicPr>
        <xdr:cNvPr id="154" name="Picture 153">
          <a:extLst>
            <a:ext uri="{FF2B5EF4-FFF2-40B4-BE49-F238E27FC236}">
              <a16:creationId xmlns:a16="http://schemas.microsoft.com/office/drawing/2014/main" id="{5A024950-54BD-4717-8A39-49AED650AD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77743050"/>
          <a:ext cx="362951" cy="365404"/>
        </a:xfrm>
        <a:prstGeom prst="rect">
          <a:avLst/>
        </a:prstGeom>
      </xdr:spPr>
    </xdr:pic>
    <xdr:clientData/>
  </xdr:twoCellAnchor>
  <xdr:twoCellAnchor editAs="oneCell">
    <xdr:from>
      <xdr:col>19</xdr:col>
      <xdr:colOff>288778</xdr:colOff>
      <xdr:row>183</xdr:row>
      <xdr:rowOff>180975</xdr:rowOff>
    </xdr:from>
    <xdr:to>
      <xdr:col>19</xdr:col>
      <xdr:colOff>651729</xdr:colOff>
      <xdr:row>183</xdr:row>
      <xdr:rowOff>546379</xdr:rowOff>
    </xdr:to>
    <xdr:pic>
      <xdr:nvPicPr>
        <xdr:cNvPr id="155" name="Picture 154">
          <a:extLst>
            <a:ext uri="{FF2B5EF4-FFF2-40B4-BE49-F238E27FC236}">
              <a16:creationId xmlns:a16="http://schemas.microsoft.com/office/drawing/2014/main" id="{A1FBBD52-D1B1-4881-9533-0887C4EC49E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79724250"/>
          <a:ext cx="362951" cy="365404"/>
        </a:xfrm>
        <a:prstGeom prst="rect">
          <a:avLst/>
        </a:prstGeom>
      </xdr:spPr>
    </xdr:pic>
    <xdr:clientData/>
  </xdr:twoCellAnchor>
  <xdr:twoCellAnchor editAs="oneCell">
    <xdr:from>
      <xdr:col>19</xdr:col>
      <xdr:colOff>288778</xdr:colOff>
      <xdr:row>185</xdr:row>
      <xdr:rowOff>152400</xdr:rowOff>
    </xdr:from>
    <xdr:to>
      <xdr:col>19</xdr:col>
      <xdr:colOff>651729</xdr:colOff>
      <xdr:row>185</xdr:row>
      <xdr:rowOff>517804</xdr:rowOff>
    </xdr:to>
    <xdr:pic>
      <xdr:nvPicPr>
        <xdr:cNvPr id="156" name="Picture 155">
          <a:extLst>
            <a:ext uri="{FF2B5EF4-FFF2-40B4-BE49-F238E27FC236}">
              <a16:creationId xmlns:a16="http://schemas.microsoft.com/office/drawing/2014/main" id="{E27E09A8-4467-49F1-A060-20B14215CAA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3" y="80571975"/>
          <a:ext cx="362951" cy="365404"/>
        </a:xfrm>
        <a:prstGeom prst="rect">
          <a:avLst/>
        </a:prstGeom>
      </xdr:spPr>
    </xdr:pic>
    <xdr:clientData/>
  </xdr:twoCellAnchor>
  <xdr:twoCellAnchor editAs="oneCell">
    <xdr:from>
      <xdr:col>19</xdr:col>
      <xdr:colOff>269728</xdr:colOff>
      <xdr:row>187</xdr:row>
      <xdr:rowOff>152400</xdr:rowOff>
    </xdr:from>
    <xdr:to>
      <xdr:col>19</xdr:col>
      <xdr:colOff>632679</xdr:colOff>
      <xdr:row>187</xdr:row>
      <xdr:rowOff>517804</xdr:rowOff>
    </xdr:to>
    <xdr:pic>
      <xdr:nvPicPr>
        <xdr:cNvPr id="157" name="Picture 156">
          <a:extLst>
            <a:ext uri="{FF2B5EF4-FFF2-40B4-BE49-F238E27FC236}">
              <a16:creationId xmlns:a16="http://schemas.microsoft.com/office/drawing/2014/main" id="{76799BFD-AAAD-4E62-9120-2592BA97993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71653" y="81448275"/>
          <a:ext cx="362951" cy="365404"/>
        </a:xfrm>
        <a:prstGeom prst="rect">
          <a:avLst/>
        </a:prstGeom>
      </xdr:spPr>
    </xdr:pic>
    <xdr:clientData/>
  </xdr:twoCellAnchor>
  <xdr:twoCellAnchor editAs="oneCell">
    <xdr:from>
      <xdr:col>19</xdr:col>
      <xdr:colOff>285750</xdr:colOff>
      <xdr:row>190</xdr:row>
      <xdr:rowOff>180975</xdr:rowOff>
    </xdr:from>
    <xdr:to>
      <xdr:col>19</xdr:col>
      <xdr:colOff>635481</xdr:colOff>
      <xdr:row>190</xdr:row>
      <xdr:rowOff>546276</xdr:rowOff>
    </xdr:to>
    <xdr:pic>
      <xdr:nvPicPr>
        <xdr:cNvPr id="158" name="Picture 157">
          <a:extLst>
            <a:ext uri="{FF2B5EF4-FFF2-40B4-BE49-F238E27FC236}">
              <a16:creationId xmlns:a16="http://schemas.microsoft.com/office/drawing/2014/main" id="{D1324181-549E-4FDA-A7A1-620AB8FCE2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87675" y="82543650"/>
          <a:ext cx="349731" cy="365301"/>
        </a:xfrm>
        <a:prstGeom prst="rect">
          <a:avLst/>
        </a:prstGeom>
      </xdr:spPr>
    </xdr:pic>
    <xdr:clientData/>
  </xdr:twoCellAnchor>
  <xdr:twoCellAnchor editAs="oneCell">
    <xdr:from>
      <xdr:col>19</xdr:col>
      <xdr:colOff>288779</xdr:colOff>
      <xdr:row>194</xdr:row>
      <xdr:rowOff>152400</xdr:rowOff>
    </xdr:from>
    <xdr:to>
      <xdr:col>19</xdr:col>
      <xdr:colOff>651730</xdr:colOff>
      <xdr:row>194</xdr:row>
      <xdr:rowOff>517804</xdr:rowOff>
    </xdr:to>
    <xdr:pic>
      <xdr:nvPicPr>
        <xdr:cNvPr id="159" name="Picture 158">
          <a:extLst>
            <a:ext uri="{FF2B5EF4-FFF2-40B4-BE49-F238E27FC236}">
              <a16:creationId xmlns:a16="http://schemas.microsoft.com/office/drawing/2014/main" id="{5EF63CC9-B1AB-4E96-888E-AF3A2EEB78D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690704" y="84477225"/>
          <a:ext cx="362951" cy="365404"/>
        </a:xfrm>
        <a:prstGeom prst="rect">
          <a:avLst/>
        </a:prstGeom>
      </xdr:spPr>
    </xdr:pic>
    <xdr:clientData/>
  </xdr:twoCellAnchor>
  <xdr:twoCellAnchor editAs="oneCell">
    <xdr:from>
      <xdr:col>19</xdr:col>
      <xdr:colOff>296616</xdr:colOff>
      <xdr:row>197</xdr:row>
      <xdr:rowOff>205848</xdr:rowOff>
    </xdr:from>
    <xdr:to>
      <xdr:col>19</xdr:col>
      <xdr:colOff>652261</xdr:colOff>
      <xdr:row>197</xdr:row>
      <xdr:rowOff>563897</xdr:rowOff>
    </xdr:to>
    <xdr:pic>
      <xdr:nvPicPr>
        <xdr:cNvPr id="160" name="Picture 159">
          <a:extLst>
            <a:ext uri="{FF2B5EF4-FFF2-40B4-BE49-F238E27FC236}">
              <a16:creationId xmlns:a16="http://schemas.microsoft.com/office/drawing/2014/main" id="{C3F92864-C27A-419F-8936-40BC48A9E38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98541" y="85597473"/>
          <a:ext cx="355645" cy="358049"/>
        </a:xfrm>
        <a:prstGeom prst="rect">
          <a:avLst/>
        </a:prstGeom>
      </xdr:spPr>
    </xdr:pic>
    <xdr:clientData/>
  </xdr:twoCellAnchor>
  <xdr:twoCellAnchor editAs="oneCell">
    <xdr:from>
      <xdr:col>19</xdr:col>
      <xdr:colOff>296616</xdr:colOff>
      <xdr:row>199</xdr:row>
      <xdr:rowOff>196323</xdr:rowOff>
    </xdr:from>
    <xdr:to>
      <xdr:col>19</xdr:col>
      <xdr:colOff>652261</xdr:colOff>
      <xdr:row>199</xdr:row>
      <xdr:rowOff>554372</xdr:rowOff>
    </xdr:to>
    <xdr:pic>
      <xdr:nvPicPr>
        <xdr:cNvPr id="161" name="Picture 160">
          <a:extLst>
            <a:ext uri="{FF2B5EF4-FFF2-40B4-BE49-F238E27FC236}">
              <a16:creationId xmlns:a16="http://schemas.microsoft.com/office/drawing/2014/main" id="{C6278B2B-F275-437C-A098-E3C155285F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98541" y="86588073"/>
          <a:ext cx="355645" cy="358049"/>
        </a:xfrm>
        <a:prstGeom prst="rect">
          <a:avLst/>
        </a:prstGeom>
      </xdr:spPr>
    </xdr:pic>
    <xdr:clientData/>
  </xdr:twoCellAnchor>
  <xdr:twoCellAnchor editAs="oneCell">
    <xdr:from>
      <xdr:col>19</xdr:col>
      <xdr:colOff>287091</xdr:colOff>
      <xdr:row>77</xdr:row>
      <xdr:rowOff>222176</xdr:rowOff>
    </xdr:from>
    <xdr:to>
      <xdr:col>19</xdr:col>
      <xdr:colOff>642736</xdr:colOff>
      <xdr:row>77</xdr:row>
      <xdr:rowOff>580225</xdr:rowOff>
    </xdr:to>
    <xdr:pic>
      <xdr:nvPicPr>
        <xdr:cNvPr id="2" name="Picture 1">
          <a:extLst>
            <a:ext uri="{FF2B5EF4-FFF2-40B4-BE49-F238E27FC236}">
              <a16:creationId xmlns:a16="http://schemas.microsoft.com/office/drawing/2014/main" id="{16B73BD9-C1EF-478F-8BDA-4417E0706F5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33616826"/>
          <a:ext cx="355645" cy="358049"/>
        </a:xfrm>
        <a:prstGeom prst="rect">
          <a:avLst/>
        </a:prstGeom>
      </xdr:spPr>
    </xdr:pic>
    <xdr:clientData/>
  </xdr:twoCellAnchor>
  <xdr:twoCellAnchor editAs="oneCell">
    <xdr:from>
      <xdr:col>19</xdr:col>
      <xdr:colOff>287091</xdr:colOff>
      <xdr:row>72</xdr:row>
      <xdr:rowOff>275987</xdr:rowOff>
    </xdr:from>
    <xdr:to>
      <xdr:col>19</xdr:col>
      <xdr:colOff>642736</xdr:colOff>
      <xdr:row>72</xdr:row>
      <xdr:rowOff>634036</xdr:rowOff>
    </xdr:to>
    <xdr:pic>
      <xdr:nvPicPr>
        <xdr:cNvPr id="3" name="Picture 2">
          <a:extLst>
            <a:ext uri="{FF2B5EF4-FFF2-40B4-BE49-F238E27FC236}">
              <a16:creationId xmlns:a16="http://schemas.microsoft.com/office/drawing/2014/main" id="{9407B21D-F087-4C4F-B8F2-68E96093606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689016" y="30936962"/>
          <a:ext cx="355645" cy="358049"/>
        </a:xfrm>
        <a:prstGeom prst="rect">
          <a:avLst/>
        </a:prstGeom>
      </xdr:spPr>
    </xdr:pic>
    <xdr:clientData/>
  </xdr:twoCellAnchor>
  <xdr:twoCellAnchor editAs="oneCell">
    <xdr:from>
      <xdr:col>19</xdr:col>
      <xdr:colOff>264584</xdr:colOff>
      <xdr:row>12</xdr:row>
      <xdr:rowOff>84666</xdr:rowOff>
    </xdr:from>
    <xdr:to>
      <xdr:col>19</xdr:col>
      <xdr:colOff>620774</xdr:colOff>
      <xdr:row>12</xdr:row>
      <xdr:rowOff>448062</xdr:rowOff>
    </xdr:to>
    <xdr:pic>
      <xdr:nvPicPr>
        <xdr:cNvPr id="7" name="Picture 6">
          <a:extLst>
            <a:ext uri="{FF2B5EF4-FFF2-40B4-BE49-F238E27FC236}">
              <a16:creationId xmlns:a16="http://schemas.microsoft.com/office/drawing/2014/main" id="{475BC012-0FC5-43A2-9D11-700195613F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04167" y="2857499"/>
          <a:ext cx="356190" cy="363396"/>
        </a:xfrm>
        <a:prstGeom prst="rect">
          <a:avLst/>
        </a:prstGeom>
      </xdr:spPr>
    </xdr:pic>
    <xdr:clientData/>
  </xdr:twoCellAnchor>
  <xdr:oneCellAnchor>
    <xdr:from>
      <xdr:col>19</xdr:col>
      <xdr:colOff>288778</xdr:colOff>
      <xdr:row>181</xdr:row>
      <xdr:rowOff>180975</xdr:rowOff>
    </xdr:from>
    <xdr:ext cx="362951" cy="365404"/>
    <xdr:pic>
      <xdr:nvPicPr>
        <xdr:cNvPr id="8" name="Picture 7">
          <a:extLst>
            <a:ext uri="{FF2B5EF4-FFF2-40B4-BE49-F238E27FC236}">
              <a16:creationId xmlns:a16="http://schemas.microsoft.com/office/drawing/2014/main" id="{1D89F400-A7B7-4869-907C-78B97B9582F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6151078" y="80178275"/>
          <a:ext cx="362951" cy="365404"/>
        </a:xfrm>
        <a:prstGeom prst="rect">
          <a:avLst/>
        </a:prstGeom>
      </xdr:spPr>
    </xdr:pic>
    <xdr:clientData/>
  </xdr:oneCellAnchor>
  <xdr:twoCellAnchor editAs="oneCell">
    <xdr:from>
      <xdr:col>19</xdr:col>
      <xdr:colOff>269875</xdr:colOff>
      <xdr:row>38</xdr:row>
      <xdr:rowOff>158750</xdr:rowOff>
    </xdr:from>
    <xdr:to>
      <xdr:col>19</xdr:col>
      <xdr:colOff>623416</xdr:colOff>
      <xdr:row>38</xdr:row>
      <xdr:rowOff>514526</xdr:rowOff>
    </xdr:to>
    <xdr:pic>
      <xdr:nvPicPr>
        <xdr:cNvPr id="12" name="Picture 11">
          <a:extLst>
            <a:ext uri="{FF2B5EF4-FFF2-40B4-BE49-F238E27FC236}">
              <a16:creationId xmlns:a16="http://schemas.microsoft.com/office/drawing/2014/main" id="{F905F194-1EF2-4907-A356-5297C70D2B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84500" y="15128875"/>
          <a:ext cx="353541" cy="3557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281823</xdr:colOff>
      <xdr:row>44</xdr:row>
      <xdr:rowOff>200526</xdr:rowOff>
    </xdr:from>
    <xdr:to>
      <xdr:col>17</xdr:col>
      <xdr:colOff>643710</xdr:colOff>
      <xdr:row>44</xdr:row>
      <xdr:rowOff>566792</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81428" y="18348158"/>
          <a:ext cx="358077" cy="358646"/>
        </a:xfrm>
        <a:prstGeom prst="rect">
          <a:avLst/>
        </a:prstGeom>
      </xdr:spPr>
    </xdr:pic>
    <xdr:clientData/>
  </xdr:twoCellAnchor>
  <xdr:oneCellAnchor>
    <xdr:from>
      <xdr:col>17</xdr:col>
      <xdr:colOff>289079</xdr:colOff>
      <xdr:row>16</xdr:row>
      <xdr:rowOff>166336</xdr:rowOff>
    </xdr:from>
    <xdr:ext cx="358972" cy="362456"/>
    <xdr:pic>
      <xdr:nvPicPr>
        <xdr:cNvPr id="41" name="Picture 40">
          <a:extLst>
            <a:ext uri="{FF2B5EF4-FFF2-40B4-BE49-F238E27FC236}">
              <a16:creationId xmlns:a16="http://schemas.microsoft.com/office/drawing/2014/main" id="{BC196E2A-66E4-42BA-B93E-28878D2C14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88684" y="4618020"/>
          <a:ext cx="358972" cy="362456"/>
        </a:xfrm>
        <a:prstGeom prst="rect">
          <a:avLst/>
        </a:prstGeom>
      </xdr:spPr>
    </xdr:pic>
    <xdr:clientData/>
  </xdr:oneCellAnchor>
  <xdr:twoCellAnchor editAs="oneCell">
    <xdr:from>
      <xdr:col>17</xdr:col>
      <xdr:colOff>280737</xdr:colOff>
      <xdr:row>12</xdr:row>
      <xdr:rowOff>180474</xdr:rowOff>
    </xdr:from>
    <xdr:to>
      <xdr:col>17</xdr:col>
      <xdr:colOff>643803</xdr:colOff>
      <xdr:row>12</xdr:row>
      <xdr:rowOff>567161</xdr:rowOff>
    </xdr:to>
    <xdr:pic>
      <xdr:nvPicPr>
        <xdr:cNvPr id="6" name="Picture 5">
          <a:extLst>
            <a:ext uri="{FF2B5EF4-FFF2-40B4-BE49-F238E27FC236}">
              <a16:creationId xmlns:a16="http://schemas.microsoft.com/office/drawing/2014/main" id="{BB3C4BCD-A937-46E5-ADC9-D59B01F2A1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80342" y="2777290"/>
          <a:ext cx="357351" cy="369542"/>
        </a:xfrm>
        <a:prstGeom prst="rect">
          <a:avLst/>
        </a:prstGeom>
      </xdr:spPr>
    </xdr:pic>
    <xdr:clientData/>
  </xdr:twoCellAnchor>
  <xdr:oneCellAnchor>
    <xdr:from>
      <xdr:col>17</xdr:col>
      <xdr:colOff>290764</xdr:colOff>
      <xdr:row>14</xdr:row>
      <xdr:rowOff>130342</xdr:rowOff>
    </xdr:from>
    <xdr:ext cx="352806" cy="360794"/>
    <xdr:pic>
      <xdr:nvPicPr>
        <xdr:cNvPr id="7" name="Picture 6">
          <a:extLst>
            <a:ext uri="{FF2B5EF4-FFF2-40B4-BE49-F238E27FC236}">
              <a16:creationId xmlns:a16="http://schemas.microsoft.com/office/drawing/2014/main" id="{21AB9E3E-91A0-47D5-801E-FD8C9B41F3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190369" y="3639553"/>
          <a:ext cx="352806" cy="360794"/>
        </a:xfrm>
        <a:prstGeom prst="rect">
          <a:avLst/>
        </a:prstGeom>
      </xdr:spPr>
    </xdr:pic>
    <xdr:clientData/>
  </xdr:oneCellAnchor>
  <xdr:twoCellAnchor editAs="oneCell">
    <xdr:from>
      <xdr:col>17</xdr:col>
      <xdr:colOff>294001</xdr:colOff>
      <xdr:row>18</xdr:row>
      <xdr:rowOff>103227</xdr:rowOff>
    </xdr:from>
    <xdr:to>
      <xdr:col>17</xdr:col>
      <xdr:colOff>647756</xdr:colOff>
      <xdr:row>18</xdr:row>
      <xdr:rowOff>459373</xdr:rowOff>
    </xdr:to>
    <xdr:pic>
      <xdr:nvPicPr>
        <xdr:cNvPr id="8" name="Picture 7">
          <a:extLst>
            <a:ext uri="{FF2B5EF4-FFF2-40B4-BE49-F238E27FC236}">
              <a16:creationId xmlns:a16="http://schemas.microsoft.com/office/drawing/2014/main" id="{87778DA8-DA02-4C35-8852-FBDBFBE5BD4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47048" y="5590024"/>
          <a:ext cx="353755" cy="356146"/>
        </a:xfrm>
        <a:prstGeom prst="rect">
          <a:avLst/>
        </a:prstGeom>
      </xdr:spPr>
    </xdr:pic>
    <xdr:clientData/>
  </xdr:twoCellAnchor>
  <xdr:twoCellAnchor editAs="oneCell">
    <xdr:from>
      <xdr:col>17</xdr:col>
      <xdr:colOff>280201</xdr:colOff>
      <xdr:row>20</xdr:row>
      <xdr:rowOff>152861</xdr:rowOff>
    </xdr:from>
    <xdr:to>
      <xdr:col>17</xdr:col>
      <xdr:colOff>643409</xdr:colOff>
      <xdr:row>20</xdr:row>
      <xdr:rowOff>518524</xdr:rowOff>
    </xdr:to>
    <xdr:pic>
      <xdr:nvPicPr>
        <xdr:cNvPr id="9" name="Picture 8">
          <a:extLst>
            <a:ext uri="{FF2B5EF4-FFF2-40B4-BE49-F238E27FC236}">
              <a16:creationId xmlns:a16="http://schemas.microsoft.com/office/drawing/2014/main" id="{E40A5E9B-7B23-4FE4-BD7C-B523A9EFDF6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133248" y="6711220"/>
          <a:ext cx="363208" cy="365663"/>
        </a:xfrm>
        <a:prstGeom prst="rect">
          <a:avLst/>
        </a:prstGeom>
      </xdr:spPr>
    </xdr:pic>
    <xdr:clientData/>
  </xdr:twoCellAnchor>
  <xdr:twoCellAnchor editAs="oneCell">
    <xdr:from>
      <xdr:col>17</xdr:col>
      <xdr:colOff>302101</xdr:colOff>
      <xdr:row>22</xdr:row>
      <xdr:rowOff>87435</xdr:rowOff>
    </xdr:from>
    <xdr:to>
      <xdr:col>17</xdr:col>
      <xdr:colOff>650183</xdr:colOff>
      <xdr:row>22</xdr:row>
      <xdr:rowOff>437870</xdr:rowOff>
    </xdr:to>
    <xdr:pic>
      <xdr:nvPicPr>
        <xdr:cNvPr id="14" name="Picture 13">
          <a:extLst>
            <a:ext uri="{FF2B5EF4-FFF2-40B4-BE49-F238E27FC236}">
              <a16:creationId xmlns:a16="http://schemas.microsoft.com/office/drawing/2014/main" id="{B70288F1-85D1-47DE-94CA-032756556CB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5155148" y="7717357"/>
          <a:ext cx="348082" cy="350435"/>
        </a:xfrm>
        <a:prstGeom prst="rect">
          <a:avLst/>
        </a:prstGeom>
      </xdr:spPr>
    </xdr:pic>
    <xdr:clientData/>
  </xdr:twoCellAnchor>
  <xdr:twoCellAnchor editAs="oneCell">
    <xdr:from>
      <xdr:col>17</xdr:col>
      <xdr:colOff>294002</xdr:colOff>
      <xdr:row>24</xdr:row>
      <xdr:rowOff>161932</xdr:rowOff>
    </xdr:from>
    <xdr:to>
      <xdr:col>17</xdr:col>
      <xdr:colOff>647757</xdr:colOff>
      <xdr:row>24</xdr:row>
      <xdr:rowOff>518078</xdr:rowOff>
    </xdr:to>
    <xdr:pic>
      <xdr:nvPicPr>
        <xdr:cNvPr id="17" name="Picture 16">
          <a:extLst>
            <a:ext uri="{FF2B5EF4-FFF2-40B4-BE49-F238E27FC236}">
              <a16:creationId xmlns:a16="http://schemas.microsoft.com/office/drawing/2014/main" id="{3A51D4B3-F716-419B-80CB-AB312388451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47049" y="8863416"/>
          <a:ext cx="353755" cy="356146"/>
        </a:xfrm>
        <a:prstGeom prst="rect">
          <a:avLst/>
        </a:prstGeom>
      </xdr:spPr>
    </xdr:pic>
    <xdr:clientData/>
  </xdr:twoCellAnchor>
  <xdr:twoCellAnchor editAs="oneCell">
    <xdr:from>
      <xdr:col>17</xdr:col>
      <xdr:colOff>294002</xdr:colOff>
      <xdr:row>26</xdr:row>
      <xdr:rowOff>201084</xdr:rowOff>
    </xdr:from>
    <xdr:to>
      <xdr:col>17</xdr:col>
      <xdr:colOff>647757</xdr:colOff>
      <xdr:row>26</xdr:row>
      <xdr:rowOff>557230</xdr:rowOff>
    </xdr:to>
    <xdr:pic>
      <xdr:nvPicPr>
        <xdr:cNvPr id="24" name="Picture 23">
          <a:extLst>
            <a:ext uri="{FF2B5EF4-FFF2-40B4-BE49-F238E27FC236}">
              <a16:creationId xmlns:a16="http://schemas.microsoft.com/office/drawing/2014/main" id="{43D71A5F-0621-4E68-B906-578A65A9CC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47049" y="9974131"/>
          <a:ext cx="353755" cy="356146"/>
        </a:xfrm>
        <a:prstGeom prst="rect">
          <a:avLst/>
        </a:prstGeom>
      </xdr:spPr>
    </xdr:pic>
    <xdr:clientData/>
  </xdr:twoCellAnchor>
  <xdr:twoCellAnchor editAs="oneCell">
    <xdr:from>
      <xdr:col>17</xdr:col>
      <xdr:colOff>302102</xdr:colOff>
      <xdr:row>28</xdr:row>
      <xdr:rowOff>91746</xdr:rowOff>
    </xdr:from>
    <xdr:to>
      <xdr:col>17</xdr:col>
      <xdr:colOff>650184</xdr:colOff>
      <xdr:row>28</xdr:row>
      <xdr:rowOff>442181</xdr:rowOff>
    </xdr:to>
    <xdr:pic>
      <xdr:nvPicPr>
        <xdr:cNvPr id="25" name="Picture 24">
          <a:extLst>
            <a:ext uri="{FF2B5EF4-FFF2-40B4-BE49-F238E27FC236}">
              <a16:creationId xmlns:a16="http://schemas.microsoft.com/office/drawing/2014/main" id="{E702CBEC-C96F-4320-ADF6-3BE70A1130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5155149" y="10936355"/>
          <a:ext cx="348082" cy="350435"/>
        </a:xfrm>
        <a:prstGeom prst="rect">
          <a:avLst/>
        </a:prstGeom>
      </xdr:spPr>
    </xdr:pic>
    <xdr:clientData/>
  </xdr:twoCellAnchor>
  <xdr:twoCellAnchor editAs="oneCell">
    <xdr:from>
      <xdr:col>17</xdr:col>
      <xdr:colOff>278302</xdr:colOff>
      <xdr:row>32</xdr:row>
      <xdr:rowOff>234526</xdr:rowOff>
    </xdr:from>
    <xdr:to>
      <xdr:col>17</xdr:col>
      <xdr:colOff>643401</xdr:colOff>
      <xdr:row>32</xdr:row>
      <xdr:rowOff>602093</xdr:rowOff>
    </xdr:to>
    <xdr:pic>
      <xdr:nvPicPr>
        <xdr:cNvPr id="27" name="Picture 26">
          <a:extLst>
            <a:ext uri="{FF2B5EF4-FFF2-40B4-BE49-F238E27FC236}">
              <a16:creationId xmlns:a16="http://schemas.microsoft.com/office/drawing/2014/main" id="{43908941-03FB-4A2F-BADC-6DF1798DB7F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5131349" y="12686479"/>
          <a:ext cx="365099" cy="367567"/>
        </a:xfrm>
        <a:prstGeom prst="rect">
          <a:avLst/>
        </a:prstGeom>
      </xdr:spPr>
    </xdr:pic>
    <xdr:clientData/>
  </xdr:twoCellAnchor>
  <xdr:twoCellAnchor editAs="oneCell">
    <xdr:from>
      <xdr:col>17</xdr:col>
      <xdr:colOff>280201</xdr:colOff>
      <xdr:row>38</xdr:row>
      <xdr:rowOff>157173</xdr:rowOff>
    </xdr:from>
    <xdr:to>
      <xdr:col>17</xdr:col>
      <xdr:colOff>643409</xdr:colOff>
      <xdr:row>38</xdr:row>
      <xdr:rowOff>522836</xdr:rowOff>
    </xdr:to>
    <xdr:pic>
      <xdr:nvPicPr>
        <xdr:cNvPr id="31" name="Picture 30">
          <a:extLst>
            <a:ext uri="{FF2B5EF4-FFF2-40B4-BE49-F238E27FC236}">
              <a16:creationId xmlns:a16="http://schemas.microsoft.com/office/drawing/2014/main" id="{4A753511-C9FD-44F1-AB67-AD974A38BB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5133248" y="15367407"/>
          <a:ext cx="363208" cy="365663"/>
        </a:xfrm>
        <a:prstGeom prst="rect">
          <a:avLst/>
        </a:prstGeom>
      </xdr:spPr>
    </xdr:pic>
    <xdr:clientData/>
  </xdr:twoCellAnchor>
  <xdr:twoCellAnchor editAs="oneCell">
    <xdr:from>
      <xdr:col>17</xdr:col>
      <xdr:colOff>294001</xdr:colOff>
      <xdr:row>40</xdr:row>
      <xdr:rowOff>387273</xdr:rowOff>
    </xdr:from>
    <xdr:to>
      <xdr:col>17</xdr:col>
      <xdr:colOff>647756</xdr:colOff>
      <xdr:row>40</xdr:row>
      <xdr:rowOff>743419</xdr:rowOff>
    </xdr:to>
    <xdr:pic>
      <xdr:nvPicPr>
        <xdr:cNvPr id="32" name="Picture 31">
          <a:extLst>
            <a:ext uri="{FF2B5EF4-FFF2-40B4-BE49-F238E27FC236}">
              <a16:creationId xmlns:a16="http://schemas.microsoft.com/office/drawing/2014/main" id="{E96987AA-B13F-4E2C-820A-2AB76534115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47048" y="16401179"/>
          <a:ext cx="353755" cy="356146"/>
        </a:xfrm>
        <a:prstGeom prst="rect">
          <a:avLst/>
        </a:prstGeom>
      </xdr:spPr>
    </xdr:pic>
    <xdr:clientData/>
  </xdr:twoCellAnchor>
  <xdr:twoCellAnchor editAs="oneCell">
    <xdr:from>
      <xdr:col>17</xdr:col>
      <xdr:colOff>294720</xdr:colOff>
      <xdr:row>34</xdr:row>
      <xdr:rowOff>142273</xdr:rowOff>
    </xdr:from>
    <xdr:to>
      <xdr:col>17</xdr:col>
      <xdr:colOff>650102</xdr:colOff>
      <xdr:row>34</xdr:row>
      <xdr:rowOff>500057</xdr:rowOff>
    </xdr:to>
    <xdr:pic>
      <xdr:nvPicPr>
        <xdr:cNvPr id="33" name="Picture 32">
          <a:extLst>
            <a:ext uri="{FF2B5EF4-FFF2-40B4-BE49-F238E27FC236}">
              <a16:creationId xmlns:a16="http://schemas.microsoft.com/office/drawing/2014/main" id="{99BEB3D5-307E-4692-823A-5961488C234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5147767" y="13645945"/>
          <a:ext cx="355382" cy="357784"/>
        </a:xfrm>
        <a:prstGeom prst="rect">
          <a:avLst/>
        </a:prstGeom>
      </xdr:spPr>
    </xdr:pic>
    <xdr:clientData/>
  </xdr:twoCellAnchor>
  <xdr:twoCellAnchor editAs="oneCell">
    <xdr:from>
      <xdr:col>17</xdr:col>
      <xdr:colOff>293874</xdr:colOff>
      <xdr:row>36</xdr:row>
      <xdr:rowOff>164333</xdr:rowOff>
    </xdr:from>
    <xdr:to>
      <xdr:col>17</xdr:col>
      <xdr:colOff>650945</xdr:colOff>
      <xdr:row>36</xdr:row>
      <xdr:rowOff>523817</xdr:rowOff>
    </xdr:to>
    <xdr:pic>
      <xdr:nvPicPr>
        <xdr:cNvPr id="34" name="Picture 33">
          <a:extLst>
            <a:ext uri="{FF2B5EF4-FFF2-40B4-BE49-F238E27FC236}">
              <a16:creationId xmlns:a16="http://schemas.microsoft.com/office/drawing/2014/main" id="{4A956FA3-E82B-4672-9DDD-1322D1B0891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5146921" y="14570896"/>
          <a:ext cx="357071" cy="359484"/>
        </a:xfrm>
        <a:prstGeom prst="rect">
          <a:avLst/>
        </a:prstGeom>
      </xdr:spPr>
    </xdr:pic>
    <xdr:clientData/>
  </xdr:twoCellAnchor>
  <xdr:twoCellAnchor editAs="oneCell">
    <xdr:from>
      <xdr:col>17</xdr:col>
      <xdr:colOff>280737</xdr:colOff>
      <xdr:row>42</xdr:row>
      <xdr:rowOff>210553</xdr:rowOff>
    </xdr:from>
    <xdr:to>
      <xdr:col>17</xdr:col>
      <xdr:colOff>644529</xdr:colOff>
      <xdr:row>42</xdr:row>
      <xdr:rowOff>569199</xdr:rowOff>
    </xdr:to>
    <xdr:pic>
      <xdr:nvPicPr>
        <xdr:cNvPr id="35" name="Picture 34">
          <a:extLst>
            <a:ext uri="{FF2B5EF4-FFF2-40B4-BE49-F238E27FC236}">
              <a16:creationId xmlns:a16="http://schemas.microsoft.com/office/drawing/2014/main" id="{B960659C-E776-4A89-BCA6-ECD307128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80342" y="17345527"/>
          <a:ext cx="358077" cy="358646"/>
        </a:xfrm>
        <a:prstGeom prst="rect">
          <a:avLst/>
        </a:prstGeom>
      </xdr:spPr>
    </xdr:pic>
    <xdr:clientData/>
  </xdr:twoCellAnchor>
  <xdr:twoCellAnchor editAs="oneCell">
    <xdr:from>
      <xdr:col>17</xdr:col>
      <xdr:colOff>280076</xdr:colOff>
      <xdr:row>46</xdr:row>
      <xdr:rowOff>232612</xdr:rowOff>
    </xdr:from>
    <xdr:to>
      <xdr:col>17</xdr:col>
      <xdr:colOff>648500</xdr:colOff>
      <xdr:row>46</xdr:row>
      <xdr:rowOff>603526</xdr:rowOff>
    </xdr:to>
    <xdr:pic>
      <xdr:nvPicPr>
        <xdr:cNvPr id="36" name="Picture 35">
          <a:extLst>
            <a:ext uri="{FF2B5EF4-FFF2-40B4-BE49-F238E27FC236}">
              <a16:creationId xmlns:a16="http://schemas.microsoft.com/office/drawing/2014/main" id="{3A4780C0-ABB7-4DA9-ACAE-F27C1A72156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15133123" y="19530659"/>
          <a:ext cx="368424" cy="370914"/>
        </a:xfrm>
        <a:prstGeom prst="rect">
          <a:avLst/>
        </a:prstGeom>
      </xdr:spPr>
    </xdr:pic>
    <xdr:clientData/>
  </xdr:twoCellAnchor>
  <xdr:oneCellAnchor>
    <xdr:from>
      <xdr:col>17</xdr:col>
      <xdr:colOff>300790</xdr:colOff>
      <xdr:row>49</xdr:row>
      <xdr:rowOff>100263</xdr:rowOff>
    </xdr:from>
    <xdr:ext cx="352806" cy="360794"/>
    <xdr:pic>
      <xdr:nvPicPr>
        <xdr:cNvPr id="38" name="Picture 37">
          <a:extLst>
            <a:ext uri="{FF2B5EF4-FFF2-40B4-BE49-F238E27FC236}">
              <a16:creationId xmlns:a16="http://schemas.microsoft.com/office/drawing/2014/main" id="{322B06FD-ADC0-4B21-B99E-C1AE2E131F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00395" y="20684289"/>
          <a:ext cx="352806" cy="360794"/>
        </a:xfrm>
        <a:prstGeom prst="rect">
          <a:avLst/>
        </a:prstGeom>
      </xdr:spPr>
    </xdr:pic>
    <xdr:clientData/>
  </xdr:oneCellAnchor>
  <xdr:twoCellAnchor editAs="oneCell">
    <xdr:from>
      <xdr:col>17</xdr:col>
      <xdr:colOff>272173</xdr:colOff>
      <xdr:row>52</xdr:row>
      <xdr:rowOff>256304</xdr:rowOff>
    </xdr:from>
    <xdr:to>
      <xdr:col>17</xdr:col>
      <xdr:colOff>625928</xdr:colOff>
      <xdr:row>52</xdr:row>
      <xdr:rowOff>612450</xdr:rowOff>
    </xdr:to>
    <xdr:pic>
      <xdr:nvPicPr>
        <xdr:cNvPr id="2" name="Picture 1">
          <a:extLst>
            <a:ext uri="{FF2B5EF4-FFF2-40B4-BE49-F238E27FC236}">
              <a16:creationId xmlns:a16="http://schemas.microsoft.com/office/drawing/2014/main" id="{E0193871-131D-435A-85E6-11187F2E412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5131173" y="22163804"/>
          <a:ext cx="353755" cy="3561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msdataserver2\PMS%20Files\Users\MPSolatre\Documents\Data%20Request\Agriculture%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sdataserver2\PMS%20Files\EUNICE%20NEDA%20FILES\DATABASE\Other%20Statistics\GDP\GRDP\GRDP_Consolidated_by%20Reg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Employment_industry"/>
      <sheetName val="Employment_by region"/>
      <sheetName val="Wage Rate"/>
      <sheetName val="GDP_current"/>
      <sheetName val="GDP_constant"/>
      <sheetName val="GVA_AFF_current_Anl"/>
      <sheetName val="GVA_AFF_constant_Anl"/>
      <sheetName val="GVA_AFF_current_Q"/>
      <sheetName val="GVA_AFF_constant_Q "/>
      <sheetName val="GRDP"/>
      <sheetName val="GVA_AFF"/>
      <sheetName val="Per capita_GRDP"/>
      <sheetName val="Number of Farmers"/>
      <sheetName val="Number of Fisherfolks"/>
      <sheetName val="Production_Quarterly"/>
      <sheetName val="Palay_Production_Q"/>
      <sheetName val="Palay_Area_Q"/>
      <sheetName val="Palay_Yield_Q"/>
      <sheetName val="Corn_Prod_Q"/>
      <sheetName val="Corn_Area_Q"/>
      <sheetName val="Corn_Yield_Q"/>
      <sheetName val="Palay_Prod"/>
      <sheetName val="Palay_Area"/>
      <sheetName val="Palay_Yield"/>
      <sheetName val="Corn_Prod"/>
      <sheetName val="Corn_Area"/>
      <sheetName val="Corn_Yield"/>
      <sheetName val="Coconut_Prod"/>
      <sheetName val="Coconut_Area"/>
      <sheetName val="Coconut_Yield"/>
      <sheetName val="Sugarcane_Prod"/>
      <sheetName val="Sugarcane_Area"/>
      <sheetName val="Sugarcane_Yield"/>
      <sheetName val="Fruits_Prod"/>
      <sheetName val="Fruits_Area"/>
      <sheetName val="Fruits_Yield"/>
      <sheetName val="Vegetables_Prod"/>
      <sheetName val="Vegetables_Area"/>
      <sheetName val="Vegetables_Yield"/>
      <sheetName val="Rootcrops_Prod"/>
      <sheetName val="Rootcrops_Area"/>
      <sheetName val="Rootcrops_Yield"/>
      <sheetName val="Commercial Crops_Prod"/>
      <sheetName val="Commercial Crops_Area"/>
      <sheetName val="Commercial Crops_Yield"/>
      <sheetName val="GDP_constan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
      <sheetName val="AFF"/>
      <sheetName val="AgriForestry"/>
      <sheetName val="Fishing"/>
      <sheetName val="IND"/>
      <sheetName val="MAQ"/>
      <sheetName val="MFG"/>
      <sheetName val="CNS"/>
      <sheetName val="EGW"/>
      <sheetName val="SER"/>
      <sheetName val="TSC"/>
      <sheetName val="TRD"/>
      <sheetName val="FIN"/>
      <sheetName val="RERBA"/>
      <sheetName val="PAD"/>
      <sheetName val="OSER"/>
      <sheetName val="CAPITA"/>
      <sheetName val="Pop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G16" sqref="G16"/>
    </sheetView>
  </sheetViews>
  <sheetFormatPr defaultRowHeight="14.5" x14ac:dyDescent="0.35"/>
  <cols>
    <col min="1" max="1" width="9.54296875" customWidth="1"/>
    <col min="2" max="2" width="10.453125" customWidth="1"/>
    <col min="3" max="3" width="10.26953125" customWidth="1"/>
  </cols>
  <sheetData>
    <row r="1" ht="52.5" customHeight="1"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pageSetUpPr fitToPage="1"/>
  </sheetPr>
  <dimension ref="A1:AE136"/>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453125" style="78" customWidth="1"/>
    <col min="3" max="3" width="19.1796875" style="29" bestFit="1" customWidth="1"/>
    <col min="4" max="4" width="2.7265625" style="29" customWidth="1"/>
    <col min="5" max="5" width="17.26953125" style="29" customWidth="1"/>
    <col min="6" max="6" width="2.7265625" style="29" customWidth="1"/>
    <col min="7" max="7" width="17.26953125" style="29" customWidth="1"/>
    <col min="8" max="8" width="2.7265625" style="29" customWidth="1"/>
    <col min="9" max="9" width="18.54296875" style="29" customWidth="1"/>
    <col min="10" max="10" width="2.1796875" style="29" customWidth="1"/>
    <col min="11" max="11" width="19.1796875" style="29" bestFit="1" customWidth="1"/>
    <col min="12" max="12" width="2.7265625" style="29" customWidth="1"/>
    <col min="13" max="13" width="19.1796875" style="29" bestFit="1" customWidth="1"/>
    <col min="14" max="14" width="2.7265625" style="29" customWidth="1"/>
    <col min="15" max="15" width="19.1796875" style="29" bestFit="1" customWidth="1"/>
    <col min="16" max="16" width="2.7265625" style="29" customWidth="1"/>
    <col min="17" max="17" width="20.7265625" style="29" bestFit="1" customWidth="1"/>
    <col min="18" max="18" width="13.26953125" style="29" customWidth="1"/>
    <col min="19" max="19" width="18.453125" style="29" customWidth="1"/>
    <col min="20" max="20" width="18.54296875" style="29" customWidth="1"/>
    <col min="21" max="16384" width="9.1796875" style="80"/>
  </cols>
  <sheetData>
    <row r="1" spans="1:20" s="35" customFormat="1" ht="12.4" customHeight="1" x14ac:dyDescent="0.3">
      <c r="A1" s="31"/>
      <c r="B1" s="32"/>
      <c r="C1" s="33"/>
      <c r="D1" s="33"/>
      <c r="E1" s="33"/>
      <c r="F1" s="33"/>
      <c r="G1" s="33"/>
      <c r="H1" s="33"/>
      <c r="I1" s="33"/>
      <c r="J1" s="33"/>
      <c r="K1" s="33"/>
      <c r="L1" s="33"/>
      <c r="M1" s="33"/>
      <c r="N1" s="33"/>
      <c r="O1" s="33"/>
      <c r="P1" s="33"/>
      <c r="Q1" s="33"/>
      <c r="R1" s="33"/>
      <c r="S1" s="33"/>
      <c r="T1" s="33"/>
    </row>
    <row r="2" spans="1:20" s="35" customFormat="1" ht="36.65" customHeight="1" x14ac:dyDescent="0.3">
      <c r="A2" s="576" t="s">
        <v>97</v>
      </c>
      <c r="B2" s="570" t="s">
        <v>96</v>
      </c>
      <c r="C2" s="572" t="s">
        <v>285</v>
      </c>
      <c r="D2" s="573"/>
      <c r="E2" s="561" t="s">
        <v>113</v>
      </c>
      <c r="F2" s="562"/>
      <c r="G2" s="562"/>
      <c r="H2" s="562"/>
      <c r="I2" s="562"/>
      <c r="J2" s="562"/>
      <c r="K2" s="562"/>
      <c r="L2" s="562"/>
      <c r="M2" s="562"/>
      <c r="N2" s="562"/>
      <c r="O2" s="562"/>
      <c r="P2" s="563"/>
      <c r="Q2" s="570" t="s">
        <v>284</v>
      </c>
      <c r="R2" s="570" t="s">
        <v>302</v>
      </c>
      <c r="S2" s="570" t="s">
        <v>347</v>
      </c>
      <c r="T2" s="570" t="s">
        <v>286</v>
      </c>
    </row>
    <row r="3" spans="1:20" s="35" customFormat="1" ht="36.65" customHeight="1" x14ac:dyDescent="0.3">
      <c r="A3" s="577"/>
      <c r="B3" s="571"/>
      <c r="C3" s="574"/>
      <c r="D3" s="575"/>
      <c r="E3" s="564"/>
      <c r="F3" s="565"/>
      <c r="G3" s="565"/>
      <c r="H3" s="565"/>
      <c r="I3" s="565"/>
      <c r="J3" s="565"/>
      <c r="K3" s="565"/>
      <c r="L3" s="565"/>
      <c r="M3" s="565"/>
      <c r="N3" s="565"/>
      <c r="O3" s="565"/>
      <c r="P3" s="566"/>
      <c r="Q3" s="571"/>
      <c r="R3" s="571"/>
      <c r="S3" s="571"/>
      <c r="T3" s="571"/>
    </row>
    <row r="4" spans="1:20" s="35" customFormat="1" ht="15" customHeight="1" x14ac:dyDescent="0.3">
      <c r="A4" s="595" t="s">
        <v>790</v>
      </c>
      <c r="B4" s="596"/>
      <c r="C4" s="596"/>
      <c r="D4" s="596"/>
      <c r="E4" s="596"/>
      <c r="F4" s="596"/>
      <c r="G4" s="596"/>
      <c r="H4" s="596"/>
      <c r="I4" s="596"/>
      <c r="J4" s="596"/>
      <c r="K4" s="596"/>
      <c r="L4" s="596"/>
      <c r="M4" s="596"/>
      <c r="N4" s="596"/>
      <c r="O4" s="596"/>
      <c r="P4" s="596"/>
      <c r="Q4" s="596"/>
      <c r="R4" s="596"/>
      <c r="S4" s="596"/>
      <c r="T4" s="597"/>
    </row>
    <row r="5" spans="1:20" s="35" customFormat="1" ht="15" customHeight="1" x14ac:dyDescent="0.3">
      <c r="A5" s="592" t="s">
        <v>98</v>
      </c>
      <c r="B5" s="593"/>
      <c r="C5" s="593"/>
      <c r="D5" s="593"/>
      <c r="E5" s="593"/>
      <c r="F5" s="593"/>
      <c r="G5" s="593"/>
      <c r="H5" s="593"/>
      <c r="I5" s="593"/>
      <c r="J5" s="593"/>
      <c r="K5" s="593"/>
      <c r="L5" s="593"/>
      <c r="M5" s="593"/>
      <c r="N5" s="593"/>
      <c r="O5" s="593"/>
      <c r="P5" s="593"/>
      <c r="Q5" s="593"/>
      <c r="R5" s="593"/>
      <c r="S5" s="593"/>
      <c r="T5" s="594"/>
    </row>
    <row r="6" spans="1:20" s="35" customFormat="1" ht="15" customHeight="1" x14ac:dyDescent="0.3">
      <c r="A6" s="37" t="s">
        <v>508</v>
      </c>
      <c r="B6" s="38"/>
      <c r="C6" s="38"/>
      <c r="D6" s="38"/>
      <c r="E6" s="38"/>
      <c r="F6" s="38"/>
      <c r="G6" s="38"/>
      <c r="H6" s="38"/>
      <c r="I6" s="38"/>
      <c r="J6" s="38"/>
      <c r="K6" s="38"/>
      <c r="L6" s="38"/>
      <c r="M6" s="38"/>
      <c r="N6" s="38"/>
      <c r="O6" s="38"/>
      <c r="P6" s="38"/>
      <c r="Q6" s="38"/>
      <c r="R6" s="38"/>
      <c r="S6" s="38"/>
      <c r="T6" s="39"/>
    </row>
    <row r="7" spans="1:20" s="35" customFormat="1" ht="15" customHeight="1" x14ac:dyDescent="0.3">
      <c r="A7" s="592" t="s">
        <v>99</v>
      </c>
      <c r="B7" s="593"/>
      <c r="C7" s="593"/>
      <c r="D7" s="593"/>
      <c r="E7" s="593"/>
      <c r="F7" s="593"/>
      <c r="G7" s="593"/>
      <c r="H7" s="593"/>
      <c r="I7" s="593"/>
      <c r="J7" s="593"/>
      <c r="K7" s="593"/>
      <c r="L7" s="593"/>
      <c r="M7" s="593"/>
      <c r="N7" s="593"/>
      <c r="O7" s="593"/>
      <c r="P7" s="593"/>
      <c r="Q7" s="593"/>
      <c r="R7" s="593"/>
      <c r="S7" s="593"/>
      <c r="T7" s="594"/>
    </row>
    <row r="8" spans="1:20" s="35" customFormat="1" ht="15" customHeight="1" x14ac:dyDescent="0.3">
      <c r="A8" s="37" t="s">
        <v>791</v>
      </c>
      <c r="B8" s="38"/>
      <c r="C8" s="38"/>
      <c r="D8" s="38"/>
      <c r="E8" s="38"/>
      <c r="F8" s="38"/>
      <c r="G8" s="38"/>
      <c r="H8" s="38"/>
      <c r="I8" s="38"/>
      <c r="J8" s="38"/>
      <c r="K8" s="38"/>
      <c r="L8" s="38"/>
      <c r="M8" s="38"/>
      <c r="N8" s="38"/>
      <c r="O8" s="38"/>
      <c r="P8" s="38"/>
      <c r="Q8" s="38"/>
      <c r="R8" s="38"/>
      <c r="S8" s="38"/>
      <c r="T8" s="39"/>
    </row>
    <row r="9" spans="1:20" s="35" customFormat="1" ht="15" customHeight="1" x14ac:dyDescent="0.3">
      <c r="A9" s="592" t="s">
        <v>168</v>
      </c>
      <c r="B9" s="593"/>
      <c r="C9" s="593"/>
      <c r="D9" s="593"/>
      <c r="E9" s="593"/>
      <c r="F9" s="593"/>
      <c r="G9" s="593"/>
      <c r="H9" s="593"/>
      <c r="I9" s="593"/>
      <c r="J9" s="593"/>
      <c r="K9" s="593"/>
      <c r="L9" s="593"/>
      <c r="M9" s="593"/>
      <c r="N9" s="593"/>
      <c r="O9" s="593"/>
      <c r="P9" s="593"/>
      <c r="Q9" s="593"/>
      <c r="R9" s="593"/>
      <c r="S9" s="593"/>
      <c r="T9" s="594"/>
    </row>
    <row r="10" spans="1:20" s="35" customFormat="1" ht="15" customHeight="1" x14ac:dyDescent="0.3">
      <c r="A10" s="67" t="s">
        <v>792</v>
      </c>
      <c r="B10" s="53"/>
      <c r="C10" s="53"/>
      <c r="D10" s="53"/>
      <c r="E10" s="53"/>
      <c r="F10" s="53"/>
      <c r="G10" s="53"/>
      <c r="H10" s="53"/>
      <c r="I10" s="53"/>
      <c r="J10" s="53"/>
      <c r="K10" s="53"/>
      <c r="L10" s="53"/>
      <c r="M10" s="53"/>
      <c r="N10" s="53"/>
      <c r="O10" s="53"/>
      <c r="P10" s="53"/>
      <c r="Q10" s="53"/>
      <c r="R10" s="53"/>
      <c r="S10" s="53"/>
      <c r="T10" s="55"/>
    </row>
    <row r="11" spans="1:20" s="35" customFormat="1" ht="15" customHeight="1" x14ac:dyDescent="0.3">
      <c r="A11" s="579" t="s">
        <v>101</v>
      </c>
      <c r="B11" s="580"/>
      <c r="C11" s="580"/>
      <c r="D11" s="580"/>
      <c r="E11" s="580"/>
      <c r="F11" s="580"/>
      <c r="G11" s="580"/>
      <c r="H11" s="580"/>
      <c r="I11" s="580"/>
      <c r="J11" s="580"/>
      <c r="K11" s="580"/>
      <c r="L11" s="580"/>
      <c r="M11" s="580"/>
      <c r="N11" s="580"/>
      <c r="O11" s="580"/>
      <c r="P11" s="580"/>
      <c r="Q11" s="580"/>
      <c r="R11" s="580"/>
      <c r="S11" s="580"/>
      <c r="T11" s="581"/>
    </row>
    <row r="12" spans="1:20" s="35" customFormat="1" ht="15" customHeight="1" x14ac:dyDescent="0.3">
      <c r="A12" s="582" t="s">
        <v>793</v>
      </c>
      <c r="B12" s="598" t="s">
        <v>106</v>
      </c>
      <c r="C12" s="598"/>
      <c r="D12" s="598"/>
      <c r="E12" s="598"/>
      <c r="F12" s="598"/>
      <c r="G12" s="598"/>
      <c r="H12" s="598"/>
      <c r="I12" s="598"/>
      <c r="J12" s="598"/>
      <c r="K12" s="598"/>
      <c r="L12" s="598"/>
      <c r="M12" s="598"/>
      <c r="N12" s="598"/>
      <c r="O12" s="598"/>
      <c r="P12" s="598"/>
      <c r="Q12" s="598"/>
      <c r="R12" s="598"/>
      <c r="S12" s="598"/>
      <c r="T12" s="599"/>
    </row>
    <row r="13" spans="1:20" s="35" customFormat="1" ht="63" customHeight="1" x14ac:dyDescent="0.3">
      <c r="A13" s="583"/>
      <c r="B13" s="218" t="s">
        <v>796</v>
      </c>
      <c r="C13" s="151">
        <v>304841</v>
      </c>
      <c r="D13" s="266"/>
      <c r="E13" s="266"/>
      <c r="F13" s="266"/>
      <c r="G13" s="266"/>
      <c r="H13" s="266"/>
      <c r="I13" s="266"/>
      <c r="J13" s="266"/>
      <c r="K13" s="151">
        <v>169736</v>
      </c>
      <c r="L13" s="151"/>
      <c r="M13" s="151">
        <v>254111</v>
      </c>
      <c r="O13" s="151">
        <v>195647</v>
      </c>
      <c r="Q13" s="151">
        <v>463625</v>
      </c>
      <c r="R13" s="279"/>
      <c r="S13" s="280" t="s">
        <v>794</v>
      </c>
      <c r="T13" s="281" t="s">
        <v>795</v>
      </c>
    </row>
    <row r="14" spans="1:20" s="35" customFormat="1" ht="15" customHeight="1" x14ac:dyDescent="0.3">
      <c r="A14" s="584"/>
      <c r="B14" s="219"/>
      <c r="C14" s="143">
        <v>2019</v>
      </c>
      <c r="D14" s="143"/>
      <c r="E14" s="143"/>
      <c r="F14" s="143"/>
      <c r="G14" s="143"/>
      <c r="H14" s="143"/>
      <c r="I14" s="143"/>
      <c r="J14" s="143"/>
      <c r="K14" s="143">
        <v>2020</v>
      </c>
      <c r="L14" s="143"/>
      <c r="M14" s="143">
        <v>2021</v>
      </c>
      <c r="N14" s="143"/>
      <c r="O14" s="143">
        <v>2022</v>
      </c>
      <c r="P14" s="143"/>
      <c r="Q14" s="143">
        <v>2022</v>
      </c>
      <c r="R14" s="140"/>
      <c r="S14" s="140"/>
      <c r="T14" s="146"/>
    </row>
    <row r="15" spans="1:20" s="35" customFormat="1" ht="15" customHeight="1" x14ac:dyDescent="0.3">
      <c r="A15" s="579" t="s">
        <v>103</v>
      </c>
      <c r="B15" s="580"/>
      <c r="C15" s="580"/>
      <c r="D15" s="580"/>
      <c r="E15" s="580"/>
      <c r="F15" s="580"/>
      <c r="G15" s="580"/>
      <c r="H15" s="580"/>
      <c r="I15" s="580"/>
      <c r="J15" s="580"/>
      <c r="K15" s="580"/>
      <c r="L15" s="580"/>
      <c r="M15" s="580"/>
      <c r="N15" s="580"/>
      <c r="O15" s="580"/>
      <c r="P15" s="580"/>
      <c r="Q15" s="580"/>
      <c r="R15" s="580"/>
      <c r="S15" s="580"/>
      <c r="T15" s="581"/>
    </row>
    <row r="16" spans="1:20" s="35" customFormat="1" ht="81" x14ac:dyDescent="0.3">
      <c r="A16" s="582" t="s">
        <v>797</v>
      </c>
      <c r="B16" s="516" t="s">
        <v>798</v>
      </c>
      <c r="C16" s="209">
        <v>61</v>
      </c>
      <c r="D16" s="265"/>
      <c r="E16" s="207">
        <v>59.6</v>
      </c>
      <c r="F16" s="290"/>
      <c r="G16" s="207"/>
      <c r="H16" s="290"/>
      <c r="I16" s="207"/>
      <c r="J16" s="207"/>
      <c r="K16" s="207">
        <v>64.099999999999994</v>
      </c>
      <c r="L16" s="207"/>
      <c r="M16" s="207">
        <v>59.8</v>
      </c>
      <c r="N16" s="207"/>
      <c r="O16" s="207"/>
      <c r="P16" s="207"/>
      <c r="Q16" s="266">
        <v>77.680000000000007</v>
      </c>
      <c r="R16" s="279"/>
      <c r="S16" s="280" t="s">
        <v>800</v>
      </c>
      <c r="T16" s="281" t="s">
        <v>0</v>
      </c>
    </row>
    <row r="17" spans="1:20" s="35" customFormat="1" ht="15" customHeight="1" x14ac:dyDescent="0.3">
      <c r="A17" s="583"/>
      <c r="B17" s="219"/>
      <c r="C17" s="143">
        <v>2016</v>
      </c>
      <c r="D17" s="143"/>
      <c r="E17" s="143">
        <v>2017</v>
      </c>
      <c r="F17" s="143"/>
      <c r="G17" s="143">
        <v>2018</v>
      </c>
      <c r="H17" s="143"/>
      <c r="I17" s="143">
        <v>2019</v>
      </c>
      <c r="J17" s="143"/>
      <c r="K17" s="143">
        <v>2020</v>
      </c>
      <c r="L17" s="143"/>
      <c r="M17" s="143">
        <v>2021</v>
      </c>
      <c r="N17" s="143"/>
      <c r="O17" s="143">
        <v>2022</v>
      </c>
      <c r="P17" s="143"/>
      <c r="Q17" s="143">
        <v>2022</v>
      </c>
      <c r="R17" s="140"/>
      <c r="S17" s="140"/>
      <c r="T17" s="146"/>
    </row>
    <row r="18" spans="1:20" s="35" customFormat="1" ht="81" x14ac:dyDescent="0.3">
      <c r="A18" s="583"/>
      <c r="B18" s="516" t="s">
        <v>799</v>
      </c>
      <c r="C18" s="209">
        <v>97</v>
      </c>
      <c r="D18" s="265"/>
      <c r="E18" s="207">
        <v>95</v>
      </c>
      <c r="F18" s="290"/>
      <c r="G18" s="207"/>
      <c r="H18" s="290"/>
      <c r="I18" s="207"/>
      <c r="J18" s="207"/>
      <c r="K18" s="207">
        <v>96.4</v>
      </c>
      <c r="L18" s="207"/>
      <c r="M18" s="207">
        <v>96.9</v>
      </c>
      <c r="N18" s="207"/>
      <c r="O18" s="207"/>
      <c r="P18" s="207"/>
      <c r="Q18" s="266">
        <v>98.26</v>
      </c>
      <c r="R18" s="279"/>
      <c r="S18" s="280" t="s">
        <v>800</v>
      </c>
      <c r="T18" s="281" t="s">
        <v>0</v>
      </c>
    </row>
    <row r="19" spans="1:20" s="35" customFormat="1" ht="15" customHeight="1" x14ac:dyDescent="0.3">
      <c r="A19" s="583"/>
      <c r="B19" s="219"/>
      <c r="C19" s="143">
        <v>2016</v>
      </c>
      <c r="D19" s="143"/>
      <c r="E19" s="143">
        <v>2017</v>
      </c>
      <c r="F19" s="143"/>
      <c r="G19" s="143">
        <v>2018</v>
      </c>
      <c r="H19" s="143"/>
      <c r="I19" s="143">
        <v>2019</v>
      </c>
      <c r="J19" s="143"/>
      <c r="K19" s="143">
        <v>2020</v>
      </c>
      <c r="L19" s="143"/>
      <c r="M19" s="143">
        <v>2021</v>
      </c>
      <c r="N19" s="143"/>
      <c r="O19" s="143">
        <v>2022</v>
      </c>
      <c r="P19" s="143"/>
      <c r="Q19" s="143">
        <v>2022</v>
      </c>
      <c r="R19" s="140"/>
      <c r="S19" s="140"/>
      <c r="T19" s="146"/>
    </row>
    <row r="20" spans="1:20" s="35" customFormat="1" ht="81" x14ac:dyDescent="0.3">
      <c r="A20" s="583"/>
      <c r="B20" s="218" t="s">
        <v>1267</v>
      </c>
      <c r="C20" s="266">
        <v>3.2</v>
      </c>
      <c r="D20" s="265"/>
      <c r="E20" s="151"/>
      <c r="F20" s="265"/>
      <c r="G20" s="151"/>
      <c r="H20" s="265"/>
      <c r="I20" s="151"/>
      <c r="J20" s="151"/>
      <c r="K20" s="266">
        <v>3.2</v>
      </c>
      <c r="L20" s="151"/>
      <c r="M20" s="151"/>
      <c r="N20" s="151"/>
      <c r="O20" s="151"/>
      <c r="P20" s="151"/>
      <c r="Q20" s="266">
        <v>2.35</v>
      </c>
      <c r="R20" s="279"/>
      <c r="S20" s="280" t="s">
        <v>800</v>
      </c>
      <c r="T20" s="281" t="s">
        <v>0</v>
      </c>
    </row>
    <row r="21" spans="1:20" s="35" customFormat="1" ht="15" customHeight="1" x14ac:dyDescent="0.3">
      <c r="A21" s="583"/>
      <c r="B21" s="219"/>
      <c r="C21" s="143">
        <v>2015</v>
      </c>
      <c r="D21" s="143"/>
      <c r="E21" s="143">
        <v>2017</v>
      </c>
      <c r="F21" s="143"/>
      <c r="G21" s="143">
        <v>2018</v>
      </c>
      <c r="H21" s="143"/>
      <c r="I21" s="143">
        <v>2019</v>
      </c>
      <c r="J21" s="143"/>
      <c r="K21" s="143">
        <v>2020</v>
      </c>
      <c r="L21" s="143"/>
      <c r="M21" s="143">
        <v>2021</v>
      </c>
      <c r="N21" s="143"/>
      <c r="O21" s="143">
        <v>2022</v>
      </c>
      <c r="P21" s="143"/>
      <c r="Q21" s="143">
        <v>2022</v>
      </c>
      <c r="R21" s="140"/>
      <c r="S21" s="140"/>
      <c r="T21" s="146"/>
    </row>
    <row r="22" spans="1:20" s="35" customFormat="1" ht="78.75" customHeight="1" x14ac:dyDescent="0.3">
      <c r="A22" s="583"/>
      <c r="B22" s="218" t="s">
        <v>1268</v>
      </c>
      <c r="C22" s="151">
        <v>54</v>
      </c>
      <c r="D22" s="278"/>
      <c r="E22" s="151">
        <v>66</v>
      </c>
      <c r="F22" s="152"/>
      <c r="G22" s="151">
        <v>53</v>
      </c>
      <c r="H22" s="152"/>
      <c r="I22" s="151">
        <v>117</v>
      </c>
      <c r="J22" s="151"/>
      <c r="K22" s="151">
        <v>80</v>
      </c>
      <c r="L22" s="151"/>
      <c r="M22" s="151">
        <v>44</v>
      </c>
      <c r="N22" s="151"/>
      <c r="O22" s="151">
        <v>60</v>
      </c>
      <c r="P22" s="151"/>
      <c r="Q22" s="151">
        <v>73</v>
      </c>
      <c r="R22" s="279"/>
      <c r="S22" s="280" t="s">
        <v>801</v>
      </c>
      <c r="T22" s="281" t="s">
        <v>795</v>
      </c>
    </row>
    <row r="23" spans="1:20" s="35" customFormat="1" ht="15" customHeight="1" x14ac:dyDescent="0.3">
      <c r="A23" s="583"/>
      <c r="B23" s="219"/>
      <c r="C23" s="143">
        <v>2016</v>
      </c>
      <c r="D23" s="143"/>
      <c r="E23" s="143">
        <v>2017</v>
      </c>
      <c r="F23" s="143"/>
      <c r="G23" s="143">
        <v>2018</v>
      </c>
      <c r="H23" s="143"/>
      <c r="I23" s="143">
        <v>2019</v>
      </c>
      <c r="J23" s="143"/>
      <c r="K23" s="143">
        <v>2020</v>
      </c>
      <c r="L23" s="143"/>
      <c r="M23" s="143">
        <v>2021</v>
      </c>
      <c r="N23" s="143"/>
      <c r="O23" s="143">
        <v>2022</v>
      </c>
      <c r="P23" s="143"/>
      <c r="Q23" s="143">
        <v>2022</v>
      </c>
      <c r="R23" s="140"/>
      <c r="S23" s="140"/>
      <c r="T23" s="146"/>
    </row>
    <row r="24" spans="1:20" s="35" customFormat="1" ht="71.25" customHeight="1" x14ac:dyDescent="0.3">
      <c r="A24" s="583"/>
      <c r="B24" s="218" t="s">
        <v>1269</v>
      </c>
      <c r="C24" s="266">
        <v>116.51</v>
      </c>
      <c r="D24" s="278"/>
      <c r="E24" s="151">
        <v>119</v>
      </c>
      <c r="F24" s="152"/>
      <c r="G24" s="151">
        <v>125</v>
      </c>
      <c r="H24" s="152"/>
      <c r="I24" s="151">
        <v>116</v>
      </c>
      <c r="J24" s="151"/>
      <c r="K24" s="151">
        <v>100</v>
      </c>
      <c r="L24" s="151"/>
      <c r="M24" s="151">
        <v>142</v>
      </c>
      <c r="N24" s="151"/>
      <c r="O24" s="151">
        <v>49</v>
      </c>
      <c r="P24" s="151"/>
      <c r="Q24" s="151">
        <v>100</v>
      </c>
      <c r="R24" s="279"/>
      <c r="S24" s="280" t="s">
        <v>802</v>
      </c>
      <c r="T24" s="281" t="s">
        <v>795</v>
      </c>
    </row>
    <row r="25" spans="1:20" s="35" customFormat="1" ht="15" customHeight="1" x14ac:dyDescent="0.3">
      <c r="A25" s="583"/>
      <c r="B25" s="515"/>
      <c r="C25" s="143">
        <v>2016</v>
      </c>
      <c r="D25" s="143"/>
      <c r="E25" s="143">
        <v>2017</v>
      </c>
      <c r="F25" s="143"/>
      <c r="G25" s="143">
        <v>2018</v>
      </c>
      <c r="H25" s="143"/>
      <c r="I25" s="143">
        <v>2019</v>
      </c>
      <c r="J25" s="143"/>
      <c r="K25" s="143">
        <v>2020</v>
      </c>
      <c r="L25" s="143"/>
      <c r="M25" s="143">
        <v>2021</v>
      </c>
      <c r="N25" s="143"/>
      <c r="O25" s="143">
        <v>2022</v>
      </c>
      <c r="P25" s="143"/>
      <c r="Q25" s="143">
        <v>2022</v>
      </c>
      <c r="R25" s="51"/>
      <c r="S25" s="51"/>
      <c r="T25" s="52"/>
    </row>
    <row r="26" spans="1:20" s="35" customFormat="1" ht="15" customHeight="1" x14ac:dyDescent="0.3">
      <c r="A26" s="583"/>
      <c r="B26" s="598" t="s">
        <v>106</v>
      </c>
      <c r="C26" s="598"/>
      <c r="D26" s="598"/>
      <c r="E26" s="598"/>
      <c r="F26" s="598"/>
      <c r="G26" s="598"/>
      <c r="H26" s="598"/>
      <c r="I26" s="598"/>
      <c r="J26" s="598"/>
      <c r="K26" s="598"/>
      <c r="L26" s="598"/>
      <c r="M26" s="598"/>
      <c r="N26" s="598"/>
      <c r="O26" s="598"/>
      <c r="P26" s="598"/>
      <c r="Q26" s="598"/>
      <c r="R26" s="598"/>
      <c r="S26" s="598"/>
      <c r="T26" s="599"/>
    </row>
    <row r="27" spans="1:20" s="35" customFormat="1" ht="52.5" customHeight="1" x14ac:dyDescent="0.3">
      <c r="A27" s="583"/>
      <c r="B27" s="516" t="s">
        <v>803</v>
      </c>
      <c r="C27" s="151">
        <v>90547</v>
      </c>
      <c r="D27" s="271" t="s">
        <v>1270</v>
      </c>
      <c r="E27" s="151">
        <v>113555</v>
      </c>
      <c r="F27" s="290"/>
      <c r="G27" s="151">
        <v>73821</v>
      </c>
      <c r="H27" s="151"/>
      <c r="I27" s="151">
        <v>111989</v>
      </c>
      <c r="J27" s="151"/>
      <c r="K27" s="151">
        <v>81475</v>
      </c>
      <c r="L27" s="151"/>
      <c r="M27" s="151">
        <v>102714</v>
      </c>
      <c r="N27" s="207"/>
      <c r="O27" s="151">
        <v>57158</v>
      </c>
      <c r="P27" s="207"/>
      <c r="Q27" s="151">
        <v>947459</v>
      </c>
      <c r="R27" s="279"/>
      <c r="S27" s="280" t="s">
        <v>804</v>
      </c>
      <c r="T27" s="281" t="s">
        <v>795</v>
      </c>
    </row>
    <row r="28" spans="1:20" s="35" customFormat="1" ht="15" customHeight="1" x14ac:dyDescent="0.3">
      <c r="A28" s="583"/>
      <c r="B28" s="219"/>
      <c r="C28" s="143">
        <v>2016</v>
      </c>
      <c r="D28" s="143"/>
      <c r="E28" s="143">
        <v>2017</v>
      </c>
      <c r="F28" s="143"/>
      <c r="G28" s="143">
        <v>2018</v>
      </c>
      <c r="H28" s="143"/>
      <c r="I28" s="143">
        <v>2019</v>
      </c>
      <c r="J28" s="143"/>
      <c r="K28" s="143">
        <v>2020</v>
      </c>
      <c r="L28" s="143"/>
      <c r="M28" s="143">
        <v>2021</v>
      </c>
      <c r="N28" s="143"/>
      <c r="O28" s="143">
        <v>2022</v>
      </c>
      <c r="P28" s="143"/>
      <c r="Q28" s="143">
        <v>2022</v>
      </c>
      <c r="R28" s="140"/>
      <c r="S28" s="140"/>
      <c r="T28" s="146"/>
    </row>
    <row r="29" spans="1:20" s="35" customFormat="1" ht="40.5" x14ac:dyDescent="0.3">
      <c r="A29" s="583"/>
      <c r="B29" s="544" t="s">
        <v>805</v>
      </c>
      <c r="C29" s="151">
        <v>42362</v>
      </c>
      <c r="D29" s="265"/>
      <c r="E29" s="151">
        <v>82763</v>
      </c>
      <c r="F29" s="151"/>
      <c r="G29" s="151">
        <v>38531</v>
      </c>
      <c r="H29" s="151"/>
      <c r="I29" s="151">
        <v>52442</v>
      </c>
      <c r="J29" s="151"/>
      <c r="K29" s="151">
        <v>46605</v>
      </c>
      <c r="L29" s="151"/>
      <c r="M29" s="151">
        <v>45644</v>
      </c>
      <c r="N29" s="207"/>
      <c r="O29" s="151">
        <v>33459</v>
      </c>
      <c r="P29" s="207"/>
      <c r="Q29" s="151">
        <v>517202</v>
      </c>
      <c r="R29" s="279"/>
      <c r="S29" s="280" t="s">
        <v>806</v>
      </c>
      <c r="T29" s="281" t="s">
        <v>795</v>
      </c>
    </row>
    <row r="30" spans="1:20" s="35" customFormat="1" ht="15" customHeight="1" x14ac:dyDescent="0.3">
      <c r="A30" s="583"/>
      <c r="B30" s="219"/>
      <c r="C30" s="143">
        <v>2016</v>
      </c>
      <c r="D30" s="143"/>
      <c r="E30" s="143">
        <v>2017</v>
      </c>
      <c r="F30" s="143"/>
      <c r="G30" s="143">
        <v>2018</v>
      </c>
      <c r="H30" s="143"/>
      <c r="I30" s="143">
        <v>2019</v>
      </c>
      <c r="J30" s="143"/>
      <c r="K30" s="143">
        <v>2020</v>
      </c>
      <c r="L30" s="143"/>
      <c r="M30" s="143">
        <v>2021</v>
      </c>
      <c r="N30" s="143"/>
      <c r="O30" s="143">
        <v>2022</v>
      </c>
      <c r="P30" s="143"/>
      <c r="Q30" s="143">
        <v>2022</v>
      </c>
      <c r="R30" s="140"/>
      <c r="S30" s="140"/>
      <c r="T30" s="146"/>
    </row>
    <row r="31" spans="1:20" s="35" customFormat="1" ht="40.5" x14ac:dyDescent="0.3">
      <c r="A31" s="583"/>
      <c r="B31" s="544" t="s">
        <v>807</v>
      </c>
      <c r="C31" s="151">
        <v>23202</v>
      </c>
      <c r="D31" s="265"/>
      <c r="E31" s="151">
        <v>6087</v>
      </c>
      <c r="F31" s="151"/>
      <c r="G31" s="151">
        <v>13901</v>
      </c>
      <c r="H31" s="151"/>
      <c r="I31" s="151">
        <v>32402</v>
      </c>
      <c r="J31" s="151"/>
      <c r="K31" s="151">
        <v>17895</v>
      </c>
      <c r="L31" s="151"/>
      <c r="M31" s="151">
        <v>10924</v>
      </c>
      <c r="N31" s="151"/>
      <c r="O31" s="151">
        <v>5042</v>
      </c>
      <c r="P31" s="151"/>
      <c r="Q31" s="151">
        <v>302762</v>
      </c>
      <c r="R31" s="279"/>
      <c r="S31" s="280" t="s">
        <v>806</v>
      </c>
      <c r="T31" s="281" t="s">
        <v>795</v>
      </c>
    </row>
    <row r="32" spans="1:20" s="35" customFormat="1" ht="15" customHeight="1" x14ac:dyDescent="0.3">
      <c r="A32" s="583"/>
      <c r="B32" s="219"/>
      <c r="C32" s="143">
        <v>2015</v>
      </c>
      <c r="D32" s="143"/>
      <c r="E32" s="143">
        <v>2017</v>
      </c>
      <c r="F32" s="143"/>
      <c r="G32" s="143">
        <v>2018</v>
      </c>
      <c r="H32" s="143"/>
      <c r="I32" s="143">
        <v>2019</v>
      </c>
      <c r="J32" s="143"/>
      <c r="K32" s="143">
        <v>2020</v>
      </c>
      <c r="L32" s="143"/>
      <c r="M32" s="143">
        <v>2021</v>
      </c>
      <c r="N32" s="143"/>
      <c r="O32" s="143">
        <v>2022</v>
      </c>
      <c r="P32" s="143"/>
      <c r="Q32" s="143">
        <v>2022</v>
      </c>
      <c r="R32" s="140"/>
      <c r="S32" s="140"/>
      <c r="T32" s="146"/>
    </row>
    <row r="33" spans="1:20" s="35" customFormat="1" ht="40.5" x14ac:dyDescent="0.3">
      <c r="A33" s="583"/>
      <c r="B33" s="544" t="s">
        <v>808</v>
      </c>
      <c r="C33" s="151">
        <v>24983</v>
      </c>
      <c r="D33" s="278"/>
      <c r="E33" s="151">
        <v>24705</v>
      </c>
      <c r="F33" s="151"/>
      <c r="G33" s="151">
        <v>21389</v>
      </c>
      <c r="H33" s="151"/>
      <c r="I33" s="151">
        <v>27145</v>
      </c>
      <c r="J33" s="151"/>
      <c r="K33" s="151">
        <v>16975</v>
      </c>
      <c r="L33" s="151"/>
      <c r="M33" s="151">
        <v>22028</v>
      </c>
      <c r="N33" s="151"/>
      <c r="O33" s="151">
        <v>18657</v>
      </c>
      <c r="P33" s="151"/>
      <c r="Q33" s="151">
        <v>123745</v>
      </c>
      <c r="R33" s="279"/>
      <c r="S33" s="280" t="s">
        <v>806</v>
      </c>
      <c r="T33" s="281" t="s">
        <v>795</v>
      </c>
    </row>
    <row r="34" spans="1:20" s="35" customFormat="1" ht="15" customHeight="1" x14ac:dyDescent="0.3">
      <c r="A34" s="583"/>
      <c r="B34" s="515"/>
      <c r="C34" s="143">
        <v>2016</v>
      </c>
      <c r="D34" s="143"/>
      <c r="E34" s="143">
        <v>2017</v>
      </c>
      <c r="F34" s="143"/>
      <c r="G34" s="143">
        <v>2018</v>
      </c>
      <c r="H34" s="143"/>
      <c r="I34" s="143">
        <v>2019</v>
      </c>
      <c r="J34" s="143"/>
      <c r="K34" s="143">
        <v>2020</v>
      </c>
      <c r="L34" s="143"/>
      <c r="M34" s="143">
        <v>2021</v>
      </c>
      <c r="N34" s="143"/>
      <c r="O34" s="143">
        <v>2022</v>
      </c>
      <c r="P34" s="143"/>
      <c r="Q34" s="143">
        <v>2022</v>
      </c>
      <c r="R34" s="51"/>
      <c r="S34" s="51"/>
      <c r="T34" s="52"/>
    </row>
    <row r="35" spans="1:20" s="35" customFormat="1" ht="38.25" customHeight="1" x14ac:dyDescent="0.3">
      <c r="A35" s="583"/>
      <c r="B35" s="544" t="s">
        <v>809</v>
      </c>
      <c r="C35" s="151">
        <v>12782</v>
      </c>
      <c r="D35" s="278"/>
      <c r="E35" s="151"/>
      <c r="F35" s="151"/>
      <c r="G35" s="151"/>
      <c r="H35" s="151"/>
      <c r="I35" s="151"/>
      <c r="J35" s="151"/>
      <c r="K35" s="151">
        <v>5167</v>
      </c>
      <c r="L35" s="151"/>
      <c r="M35" s="151">
        <v>5876</v>
      </c>
      <c r="N35" s="151"/>
      <c r="O35" s="151">
        <v>11779</v>
      </c>
      <c r="P35" s="151"/>
      <c r="Q35" s="151">
        <v>3750</v>
      </c>
      <c r="R35" s="279"/>
      <c r="S35" s="280" t="s">
        <v>809</v>
      </c>
      <c r="T35" s="281" t="s">
        <v>809</v>
      </c>
    </row>
    <row r="36" spans="1:20" s="35" customFormat="1" ht="15" customHeight="1" x14ac:dyDescent="0.3">
      <c r="A36" s="583"/>
      <c r="B36" s="219"/>
      <c r="C36" s="143">
        <v>2019</v>
      </c>
      <c r="D36" s="143"/>
      <c r="E36" s="143"/>
      <c r="F36" s="143"/>
      <c r="G36" s="143"/>
      <c r="H36" s="143"/>
      <c r="I36" s="143"/>
      <c r="J36" s="143"/>
      <c r="K36" s="143">
        <v>2020</v>
      </c>
      <c r="L36" s="143"/>
      <c r="M36" s="143">
        <v>2021</v>
      </c>
      <c r="N36" s="143"/>
      <c r="O36" s="143">
        <v>2022</v>
      </c>
      <c r="P36" s="143"/>
      <c r="Q36" s="143">
        <v>2022</v>
      </c>
      <c r="R36" s="140"/>
      <c r="S36" s="140"/>
      <c r="T36" s="146"/>
    </row>
    <row r="37" spans="1:20" s="35" customFormat="1" ht="51" customHeight="1" x14ac:dyDescent="0.3">
      <c r="A37" s="583"/>
      <c r="B37" s="516" t="s">
        <v>1275</v>
      </c>
      <c r="C37" s="151">
        <v>50626</v>
      </c>
      <c r="D37" s="265"/>
      <c r="E37" s="151">
        <v>55486</v>
      </c>
      <c r="F37" s="151"/>
      <c r="G37" s="151">
        <v>67939</v>
      </c>
      <c r="H37" s="151"/>
      <c r="I37" s="151">
        <v>66459</v>
      </c>
      <c r="J37" s="151"/>
      <c r="K37" s="151">
        <v>54490</v>
      </c>
      <c r="L37" s="151"/>
      <c r="M37" s="151">
        <v>94471</v>
      </c>
      <c r="N37" s="207"/>
      <c r="O37" s="151">
        <v>50770</v>
      </c>
      <c r="P37" s="207"/>
      <c r="Q37" s="151">
        <v>339789</v>
      </c>
      <c r="R37" s="279"/>
      <c r="S37" s="280" t="s">
        <v>811</v>
      </c>
      <c r="T37" s="281" t="s">
        <v>795</v>
      </c>
    </row>
    <row r="38" spans="1:20" s="35" customFormat="1" ht="15" customHeight="1" x14ac:dyDescent="0.3">
      <c r="A38" s="583"/>
      <c r="B38" s="219"/>
      <c r="C38" s="143">
        <v>2016</v>
      </c>
      <c r="D38" s="143"/>
      <c r="E38" s="143">
        <v>2017</v>
      </c>
      <c r="F38" s="143"/>
      <c r="G38" s="143">
        <v>2018</v>
      </c>
      <c r="H38" s="143"/>
      <c r="I38" s="143">
        <v>2019</v>
      </c>
      <c r="J38" s="143"/>
      <c r="K38" s="143">
        <v>2020</v>
      </c>
      <c r="L38" s="143"/>
      <c r="M38" s="143">
        <v>2021</v>
      </c>
      <c r="N38" s="143"/>
      <c r="O38" s="143">
        <v>2022</v>
      </c>
      <c r="P38" s="143"/>
      <c r="Q38" s="143">
        <v>2022</v>
      </c>
      <c r="R38" s="140"/>
      <c r="S38" s="140"/>
      <c r="T38" s="146"/>
    </row>
    <row r="39" spans="1:20" s="35" customFormat="1" ht="39" customHeight="1" x14ac:dyDescent="0.3">
      <c r="A39" s="583"/>
      <c r="B39" s="544" t="s">
        <v>808</v>
      </c>
      <c r="C39" s="151">
        <v>50626</v>
      </c>
      <c r="D39" s="265"/>
      <c r="E39" s="151">
        <v>55486</v>
      </c>
      <c r="F39" s="151"/>
      <c r="G39" s="151">
        <v>67939</v>
      </c>
      <c r="H39" s="151"/>
      <c r="I39" s="151">
        <v>66459</v>
      </c>
      <c r="J39" s="151"/>
      <c r="K39" s="151">
        <v>45211</v>
      </c>
      <c r="L39" s="151"/>
      <c r="M39" s="151">
        <v>70246</v>
      </c>
      <c r="N39" s="207"/>
      <c r="O39" s="151">
        <v>25385</v>
      </c>
      <c r="P39" s="207"/>
      <c r="Q39" s="151">
        <v>307413</v>
      </c>
      <c r="R39" s="279"/>
      <c r="S39" s="280" t="s">
        <v>808</v>
      </c>
      <c r="T39" s="281" t="s">
        <v>795</v>
      </c>
    </row>
    <row r="40" spans="1:20" s="35" customFormat="1" ht="15" customHeight="1" x14ac:dyDescent="0.3">
      <c r="A40" s="583"/>
      <c r="B40" s="219"/>
      <c r="C40" s="143">
        <v>2016</v>
      </c>
      <c r="D40" s="143"/>
      <c r="E40" s="143">
        <v>2017</v>
      </c>
      <c r="F40" s="143"/>
      <c r="G40" s="143">
        <v>2018</v>
      </c>
      <c r="H40" s="143"/>
      <c r="I40" s="143">
        <v>2019</v>
      </c>
      <c r="J40" s="143"/>
      <c r="K40" s="143">
        <v>2020</v>
      </c>
      <c r="L40" s="143"/>
      <c r="M40" s="143">
        <v>2021</v>
      </c>
      <c r="N40" s="143"/>
      <c r="O40" s="143">
        <v>2022</v>
      </c>
      <c r="P40" s="143"/>
      <c r="Q40" s="143">
        <v>2022</v>
      </c>
      <c r="R40" s="140"/>
      <c r="S40" s="140"/>
      <c r="T40" s="146"/>
    </row>
    <row r="41" spans="1:20" s="35" customFormat="1" ht="39" customHeight="1" x14ac:dyDescent="0.3">
      <c r="A41" s="583"/>
      <c r="B41" s="544" t="s">
        <v>809</v>
      </c>
      <c r="C41" s="151">
        <v>24897</v>
      </c>
      <c r="D41" s="265"/>
      <c r="E41" s="151"/>
      <c r="F41" s="151"/>
      <c r="G41" s="151"/>
      <c r="H41" s="151"/>
      <c r="I41" s="151"/>
      <c r="J41" s="151"/>
      <c r="K41" s="151">
        <v>9279</v>
      </c>
      <c r="L41" s="151"/>
      <c r="M41" s="151">
        <v>24225</v>
      </c>
      <c r="N41" s="151"/>
      <c r="O41" s="151">
        <v>25385</v>
      </c>
      <c r="P41" s="151"/>
      <c r="Q41" s="151">
        <v>32376</v>
      </c>
      <c r="R41" s="279"/>
      <c r="S41" s="280" t="s">
        <v>809</v>
      </c>
      <c r="T41" s="281" t="s">
        <v>809</v>
      </c>
    </row>
    <row r="42" spans="1:20" s="35" customFormat="1" ht="15" customHeight="1" x14ac:dyDescent="0.3">
      <c r="A42" s="583"/>
      <c r="B42" s="219"/>
      <c r="C42" s="143">
        <v>2019</v>
      </c>
      <c r="D42" s="143"/>
      <c r="E42" s="143"/>
      <c r="F42" s="143"/>
      <c r="G42" s="143"/>
      <c r="H42" s="143"/>
      <c r="I42" s="143"/>
      <c r="J42" s="143"/>
      <c r="K42" s="143">
        <v>2020</v>
      </c>
      <c r="L42" s="143"/>
      <c r="M42" s="143">
        <v>2021</v>
      </c>
      <c r="N42" s="143"/>
      <c r="O42" s="143">
        <v>2022</v>
      </c>
      <c r="P42" s="143"/>
      <c r="Q42" s="143">
        <v>2022</v>
      </c>
      <c r="R42" s="140"/>
      <c r="S42" s="140"/>
      <c r="T42" s="146"/>
    </row>
    <row r="43" spans="1:20" s="35" customFormat="1" ht="50.25" customHeight="1" x14ac:dyDescent="0.3">
      <c r="A43" s="583"/>
      <c r="B43" s="218" t="s">
        <v>1276</v>
      </c>
      <c r="C43" s="151">
        <v>4353</v>
      </c>
      <c r="D43" s="278"/>
      <c r="E43" s="151"/>
      <c r="F43" s="151"/>
      <c r="G43" s="151"/>
      <c r="H43" s="151"/>
      <c r="I43" s="151"/>
      <c r="J43" s="151"/>
      <c r="K43" s="151">
        <v>1247</v>
      </c>
      <c r="L43" s="151"/>
      <c r="M43" s="151">
        <v>4089</v>
      </c>
      <c r="N43" s="151"/>
      <c r="O43" s="151">
        <v>4596</v>
      </c>
      <c r="P43" s="151"/>
      <c r="Q43" s="151">
        <v>10322</v>
      </c>
      <c r="R43" s="279"/>
      <c r="S43" s="280" t="s">
        <v>809</v>
      </c>
      <c r="T43" s="281" t="s">
        <v>809</v>
      </c>
    </row>
    <row r="44" spans="1:20" s="35" customFormat="1" ht="15" customHeight="1" x14ac:dyDescent="0.3">
      <c r="A44" s="583"/>
      <c r="B44" s="219"/>
      <c r="C44" s="143">
        <v>2019</v>
      </c>
      <c r="D44" s="143"/>
      <c r="E44" s="143"/>
      <c r="F44" s="143"/>
      <c r="G44" s="143"/>
      <c r="H44" s="143"/>
      <c r="I44" s="143"/>
      <c r="J44" s="143"/>
      <c r="K44" s="143">
        <v>2020</v>
      </c>
      <c r="L44" s="143"/>
      <c r="M44" s="143">
        <v>2021</v>
      </c>
      <c r="N44" s="143"/>
      <c r="O44" s="143">
        <v>2022</v>
      </c>
      <c r="P44" s="143"/>
      <c r="Q44" s="143">
        <v>2022</v>
      </c>
      <c r="R44" s="140"/>
      <c r="S44" s="140"/>
      <c r="T44" s="146"/>
    </row>
    <row r="45" spans="1:20" s="35" customFormat="1" ht="51" customHeight="1" x14ac:dyDescent="0.3">
      <c r="A45" s="583"/>
      <c r="B45" s="218" t="s">
        <v>810</v>
      </c>
      <c r="C45" s="151">
        <v>2417</v>
      </c>
      <c r="D45" s="278"/>
      <c r="E45" s="151"/>
      <c r="F45" s="151"/>
      <c r="G45" s="151"/>
      <c r="H45" s="151"/>
      <c r="I45" s="151"/>
      <c r="J45" s="151"/>
      <c r="K45" s="151">
        <v>716</v>
      </c>
      <c r="L45" s="151"/>
      <c r="M45" s="151">
        <v>1738</v>
      </c>
      <c r="N45" s="151"/>
      <c r="O45" s="151">
        <v>1775</v>
      </c>
      <c r="P45" s="151"/>
      <c r="Q45" s="151">
        <v>5161</v>
      </c>
      <c r="R45" s="279"/>
      <c r="S45" s="280" t="s">
        <v>809</v>
      </c>
      <c r="T45" s="281" t="s">
        <v>809</v>
      </c>
    </row>
    <row r="46" spans="1:20" s="35" customFormat="1" ht="15" customHeight="1" x14ac:dyDescent="0.3">
      <c r="A46" s="584"/>
      <c r="B46" s="219"/>
      <c r="C46" s="143">
        <v>2019</v>
      </c>
      <c r="D46" s="143"/>
      <c r="E46" s="143"/>
      <c r="F46" s="143"/>
      <c r="G46" s="143"/>
      <c r="H46" s="143"/>
      <c r="I46" s="143"/>
      <c r="J46" s="143"/>
      <c r="K46" s="143">
        <v>2020</v>
      </c>
      <c r="L46" s="143"/>
      <c r="M46" s="143">
        <v>2021</v>
      </c>
      <c r="N46" s="143"/>
      <c r="O46" s="143">
        <v>2022</v>
      </c>
      <c r="P46" s="143"/>
      <c r="Q46" s="143">
        <v>2022</v>
      </c>
      <c r="R46" s="140"/>
      <c r="S46" s="140"/>
      <c r="T46" s="146"/>
    </row>
    <row r="47" spans="1:20" s="35" customFormat="1" ht="15" customHeight="1" x14ac:dyDescent="0.3">
      <c r="A47" s="579" t="s">
        <v>107</v>
      </c>
      <c r="B47" s="580"/>
      <c r="C47" s="580"/>
      <c r="D47" s="580"/>
      <c r="E47" s="580"/>
      <c r="F47" s="580"/>
      <c r="G47" s="580"/>
      <c r="H47" s="580"/>
      <c r="I47" s="580"/>
      <c r="J47" s="580"/>
      <c r="K47" s="580"/>
      <c r="L47" s="580"/>
      <c r="M47" s="580"/>
      <c r="N47" s="580"/>
      <c r="O47" s="580"/>
      <c r="P47" s="580"/>
      <c r="Q47" s="580"/>
      <c r="R47" s="580"/>
      <c r="S47" s="580"/>
      <c r="T47" s="581"/>
    </row>
    <row r="48" spans="1:20" s="35" customFormat="1" ht="15" customHeight="1" x14ac:dyDescent="0.3">
      <c r="A48" s="582" t="s">
        <v>812</v>
      </c>
      <c r="B48" s="598" t="s">
        <v>106</v>
      </c>
      <c r="C48" s="598"/>
      <c r="D48" s="598"/>
      <c r="E48" s="598"/>
      <c r="F48" s="598"/>
      <c r="G48" s="598"/>
      <c r="H48" s="598"/>
      <c r="I48" s="598"/>
      <c r="J48" s="598"/>
      <c r="K48" s="598"/>
      <c r="L48" s="598"/>
      <c r="M48" s="598"/>
      <c r="N48" s="598"/>
      <c r="O48" s="598"/>
      <c r="P48" s="598"/>
      <c r="Q48" s="598"/>
      <c r="R48" s="598"/>
      <c r="S48" s="598"/>
      <c r="T48" s="599"/>
    </row>
    <row r="49" spans="1:20" s="35" customFormat="1" ht="93.75" customHeight="1" x14ac:dyDescent="0.3">
      <c r="A49" s="583"/>
      <c r="B49" s="516" t="s">
        <v>814</v>
      </c>
      <c r="C49" s="151">
        <v>1</v>
      </c>
      <c r="D49" s="265"/>
      <c r="E49" s="151"/>
      <c r="F49" s="265"/>
      <c r="G49" s="151"/>
      <c r="H49" s="265"/>
      <c r="I49" s="151"/>
      <c r="J49" s="151"/>
      <c r="K49" s="151">
        <v>1</v>
      </c>
      <c r="L49" s="151"/>
      <c r="M49" s="151"/>
      <c r="N49" s="151"/>
      <c r="O49" s="151">
        <v>1</v>
      </c>
      <c r="P49" s="151"/>
      <c r="Q49" s="151">
        <v>6</v>
      </c>
      <c r="R49" s="279"/>
      <c r="S49" s="280" t="s">
        <v>813</v>
      </c>
      <c r="T49" s="281" t="s">
        <v>795</v>
      </c>
    </row>
    <row r="50" spans="1:20" s="35" customFormat="1" ht="15" customHeight="1" x14ac:dyDescent="0.3">
      <c r="A50" s="583"/>
      <c r="B50" s="219"/>
      <c r="C50" s="143">
        <v>2019</v>
      </c>
      <c r="D50" s="143"/>
      <c r="E50" s="143"/>
      <c r="F50" s="143"/>
      <c r="G50" s="143"/>
      <c r="H50" s="143"/>
      <c r="I50" s="143"/>
      <c r="J50" s="143"/>
      <c r="K50" s="143">
        <v>2020</v>
      </c>
      <c r="L50" s="143"/>
      <c r="M50" s="143">
        <v>2021</v>
      </c>
      <c r="N50" s="143"/>
      <c r="O50" s="143">
        <v>2022</v>
      </c>
      <c r="P50" s="143"/>
      <c r="Q50" s="143">
        <v>2022</v>
      </c>
      <c r="R50" s="140"/>
      <c r="S50" s="140"/>
      <c r="T50" s="146"/>
    </row>
    <row r="51" spans="1:20" s="35" customFormat="1" ht="45" customHeight="1" x14ac:dyDescent="0.3">
      <c r="A51" s="583"/>
      <c r="B51" s="516" t="s">
        <v>815</v>
      </c>
      <c r="C51" s="151">
        <v>53301987879</v>
      </c>
      <c r="D51" s="265"/>
      <c r="E51" s="207"/>
      <c r="F51" s="290"/>
      <c r="G51" s="207"/>
      <c r="H51" s="290"/>
      <c r="I51" s="207"/>
      <c r="J51" s="207"/>
      <c r="K51" s="151">
        <v>20400728714</v>
      </c>
      <c r="L51" s="151"/>
      <c r="M51" s="151">
        <v>47377358923</v>
      </c>
      <c r="N51" s="151"/>
      <c r="O51" s="151">
        <v>53686483374</v>
      </c>
      <c r="P51" s="151"/>
      <c r="Q51" s="151">
        <v>125238538697</v>
      </c>
      <c r="R51" s="279"/>
      <c r="S51" s="280" t="s">
        <v>809</v>
      </c>
      <c r="T51" s="281" t="s">
        <v>809</v>
      </c>
    </row>
    <row r="52" spans="1:20" s="35" customFormat="1" ht="15" customHeight="1" x14ac:dyDescent="0.3">
      <c r="A52" s="583"/>
      <c r="B52" s="219"/>
      <c r="C52" s="143">
        <v>2019</v>
      </c>
      <c r="D52" s="143"/>
      <c r="E52" s="143"/>
      <c r="F52" s="143"/>
      <c r="G52" s="143"/>
      <c r="H52" s="143"/>
      <c r="I52" s="143"/>
      <c r="J52" s="143"/>
      <c r="K52" s="143">
        <v>2020</v>
      </c>
      <c r="L52" s="143"/>
      <c r="M52" s="143">
        <v>2021</v>
      </c>
      <c r="N52" s="143"/>
      <c r="O52" s="143">
        <v>2022</v>
      </c>
      <c r="P52" s="143"/>
      <c r="Q52" s="143">
        <v>2022</v>
      </c>
      <c r="R52" s="140"/>
      <c r="S52" s="140"/>
      <c r="T52" s="146"/>
    </row>
    <row r="53" spans="1:20" s="35" customFormat="1" ht="45" customHeight="1" x14ac:dyDescent="0.3">
      <c r="A53" s="583"/>
      <c r="B53" s="517" t="s">
        <v>816</v>
      </c>
      <c r="C53" s="151">
        <v>1945525032</v>
      </c>
      <c r="D53" s="265"/>
      <c r="E53" s="151"/>
      <c r="F53" s="265"/>
      <c r="G53" s="151"/>
      <c r="H53" s="265"/>
      <c r="I53" s="151"/>
      <c r="J53" s="151"/>
      <c r="K53" s="151">
        <v>475612255</v>
      </c>
      <c r="L53" s="151"/>
      <c r="M53" s="151">
        <v>835595692</v>
      </c>
      <c r="N53" s="151"/>
      <c r="O53" s="151">
        <v>1912543732</v>
      </c>
      <c r="P53" s="151"/>
      <c r="Q53" s="151">
        <v>1207426170</v>
      </c>
      <c r="R53" s="279"/>
      <c r="S53" s="280" t="s">
        <v>809</v>
      </c>
      <c r="T53" s="281" t="s">
        <v>809</v>
      </c>
    </row>
    <row r="54" spans="1:20" s="35" customFormat="1" ht="15" customHeight="1" x14ac:dyDescent="0.3">
      <c r="A54" s="583"/>
      <c r="B54" s="219"/>
      <c r="C54" s="143">
        <v>2019</v>
      </c>
      <c r="D54" s="143"/>
      <c r="E54" s="143"/>
      <c r="F54" s="143"/>
      <c r="G54" s="143"/>
      <c r="H54" s="143"/>
      <c r="I54" s="143"/>
      <c r="J54" s="143"/>
      <c r="K54" s="143">
        <v>2020</v>
      </c>
      <c r="L54" s="143"/>
      <c r="M54" s="143">
        <v>2021</v>
      </c>
      <c r="N54" s="143"/>
      <c r="O54" s="143">
        <v>2022</v>
      </c>
      <c r="P54" s="143"/>
      <c r="Q54" s="143">
        <v>2022</v>
      </c>
      <c r="R54" s="140"/>
      <c r="S54" s="140"/>
      <c r="T54" s="146"/>
    </row>
    <row r="55" spans="1:20" s="35" customFormat="1" ht="45" customHeight="1" x14ac:dyDescent="0.3">
      <c r="A55" s="583"/>
      <c r="B55" s="517" t="s">
        <v>817</v>
      </c>
      <c r="C55" s="151">
        <v>35183056394</v>
      </c>
      <c r="D55" s="278"/>
      <c r="E55" s="151"/>
      <c r="F55" s="152"/>
      <c r="G55" s="151"/>
      <c r="H55" s="152"/>
      <c r="I55" s="151"/>
      <c r="J55" s="151"/>
      <c r="K55" s="151">
        <v>14667052029</v>
      </c>
      <c r="L55" s="151"/>
      <c r="M55" s="151">
        <v>32897056507</v>
      </c>
      <c r="N55" s="151"/>
      <c r="O55" s="151">
        <v>36906608784</v>
      </c>
      <c r="P55" s="151"/>
      <c r="Q55" s="151">
        <v>86459550919</v>
      </c>
      <c r="R55" s="279"/>
      <c r="S55" s="280" t="s">
        <v>809</v>
      </c>
      <c r="T55" s="281" t="s">
        <v>809</v>
      </c>
    </row>
    <row r="56" spans="1:20" s="35" customFormat="1" ht="15" customHeight="1" x14ac:dyDescent="0.3">
      <c r="A56" s="583"/>
      <c r="B56" s="219"/>
      <c r="C56" s="143">
        <v>2019</v>
      </c>
      <c r="D56" s="143"/>
      <c r="E56" s="143"/>
      <c r="F56" s="143"/>
      <c r="G56" s="143"/>
      <c r="H56" s="143"/>
      <c r="I56" s="143"/>
      <c r="J56" s="143"/>
      <c r="K56" s="143">
        <v>2020</v>
      </c>
      <c r="L56" s="143"/>
      <c r="M56" s="143">
        <v>2021</v>
      </c>
      <c r="N56" s="143"/>
      <c r="O56" s="143">
        <v>2022</v>
      </c>
      <c r="P56" s="143"/>
      <c r="Q56" s="143">
        <v>2022</v>
      </c>
      <c r="R56" s="140"/>
      <c r="S56" s="140"/>
      <c r="T56" s="146"/>
    </row>
    <row r="57" spans="1:20" s="35" customFormat="1" ht="45" customHeight="1" x14ac:dyDescent="0.3">
      <c r="A57" s="583"/>
      <c r="B57" s="517" t="s">
        <v>818</v>
      </c>
      <c r="C57" s="151">
        <v>9858469327</v>
      </c>
      <c r="D57" s="278"/>
      <c r="E57" s="151"/>
      <c r="F57" s="152"/>
      <c r="G57" s="151"/>
      <c r="H57" s="152"/>
      <c r="I57" s="151"/>
      <c r="J57" s="151"/>
      <c r="K57" s="151">
        <v>3182084012</v>
      </c>
      <c r="L57" s="151"/>
      <c r="M57" s="151">
        <v>9120455169</v>
      </c>
      <c r="N57" s="151"/>
      <c r="O57" s="151">
        <v>10655762495</v>
      </c>
      <c r="P57" s="151"/>
      <c r="Q57" s="151">
        <v>25047707739</v>
      </c>
      <c r="R57" s="279"/>
      <c r="S57" s="280" t="s">
        <v>809</v>
      </c>
      <c r="T57" s="281" t="s">
        <v>809</v>
      </c>
    </row>
    <row r="58" spans="1:20" s="35" customFormat="1" ht="15" customHeight="1" x14ac:dyDescent="0.3">
      <c r="A58" s="583"/>
      <c r="B58" s="219"/>
      <c r="C58" s="143">
        <v>2019</v>
      </c>
      <c r="D58" s="143"/>
      <c r="E58" s="143"/>
      <c r="F58" s="143"/>
      <c r="G58" s="143"/>
      <c r="H58" s="143"/>
      <c r="I58" s="143"/>
      <c r="J58" s="143"/>
      <c r="K58" s="143">
        <v>2020</v>
      </c>
      <c r="L58" s="143"/>
      <c r="M58" s="143">
        <v>2021</v>
      </c>
      <c r="N58" s="143"/>
      <c r="O58" s="143">
        <v>2022</v>
      </c>
      <c r="P58" s="143"/>
      <c r="Q58" s="143">
        <v>2022</v>
      </c>
      <c r="R58" s="140"/>
      <c r="S58" s="140"/>
      <c r="T58" s="146"/>
    </row>
    <row r="59" spans="1:20" s="35" customFormat="1" ht="45" customHeight="1" x14ac:dyDescent="0.3">
      <c r="A59" s="583"/>
      <c r="B59" s="517" t="s">
        <v>819</v>
      </c>
      <c r="C59" s="151">
        <v>6314937126</v>
      </c>
      <c r="D59" s="278"/>
      <c r="E59" s="151"/>
      <c r="F59" s="152"/>
      <c r="G59" s="151"/>
      <c r="H59" s="152"/>
      <c r="I59" s="151"/>
      <c r="J59" s="151"/>
      <c r="K59" s="151">
        <v>2075980417</v>
      </c>
      <c r="L59" s="151"/>
      <c r="M59" s="151">
        <v>4524251555</v>
      </c>
      <c r="N59" s="151"/>
      <c r="O59" s="151">
        <v>4211568364</v>
      </c>
      <c r="P59" s="151"/>
      <c r="Q59" s="151">
        <v>12523853869</v>
      </c>
      <c r="R59" s="279"/>
      <c r="S59" s="280" t="s">
        <v>809</v>
      </c>
      <c r="T59" s="281" t="s">
        <v>809</v>
      </c>
    </row>
    <row r="60" spans="1:20" s="35" customFormat="1" ht="15" customHeight="1" x14ac:dyDescent="0.3">
      <c r="A60" s="584"/>
      <c r="B60" s="515"/>
      <c r="C60" s="143">
        <v>2019</v>
      </c>
      <c r="D60" s="143"/>
      <c r="E60" s="143"/>
      <c r="F60" s="143"/>
      <c r="G60" s="143"/>
      <c r="H60" s="143"/>
      <c r="I60" s="143"/>
      <c r="J60" s="143"/>
      <c r="K60" s="143">
        <v>2020</v>
      </c>
      <c r="L60" s="143"/>
      <c r="M60" s="143">
        <v>2021</v>
      </c>
      <c r="N60" s="143"/>
      <c r="O60" s="143">
        <v>2022</v>
      </c>
      <c r="P60" s="143"/>
      <c r="Q60" s="143">
        <v>2022</v>
      </c>
      <c r="R60" s="51"/>
      <c r="S60" s="51"/>
      <c r="T60" s="52"/>
    </row>
    <row r="61" spans="1:20" s="35" customFormat="1" ht="15" customHeight="1" x14ac:dyDescent="0.3">
      <c r="A61" s="70"/>
      <c r="B61" s="242"/>
      <c r="C61" s="527"/>
      <c r="D61" s="527"/>
      <c r="E61" s="527"/>
      <c r="F61" s="527"/>
      <c r="G61" s="527"/>
      <c r="H61" s="527"/>
      <c r="I61" s="527"/>
      <c r="J61" s="527"/>
      <c r="K61" s="527"/>
      <c r="L61" s="527"/>
      <c r="M61" s="527"/>
      <c r="N61" s="527"/>
      <c r="O61" s="527"/>
      <c r="P61" s="527"/>
      <c r="Q61" s="527"/>
      <c r="R61" s="245"/>
      <c r="S61" s="245"/>
      <c r="T61" s="246"/>
    </row>
    <row r="62" spans="1:20" s="35" customFormat="1" ht="12.4" customHeight="1" x14ac:dyDescent="0.3">
      <c r="A62" s="70"/>
      <c r="B62" s="71"/>
      <c r="C62" s="72"/>
      <c r="D62" s="72"/>
      <c r="E62" s="72"/>
      <c r="F62" s="72"/>
      <c r="G62" s="72"/>
      <c r="H62" s="72"/>
      <c r="I62" s="72"/>
      <c r="J62" s="72"/>
      <c r="K62" s="72"/>
      <c r="L62" s="72"/>
      <c r="M62" s="72"/>
      <c r="N62" s="72"/>
      <c r="O62" s="72"/>
      <c r="P62" s="72"/>
      <c r="Q62" s="72"/>
      <c r="R62" s="72"/>
      <c r="S62" s="72"/>
      <c r="T62" s="72"/>
    </row>
    <row r="63" spans="1:20" s="35" customFormat="1" ht="15" customHeight="1" x14ac:dyDescent="0.3">
      <c r="A63" s="610" t="s">
        <v>296</v>
      </c>
      <c r="B63" s="610"/>
      <c r="C63" s="610"/>
      <c r="D63" s="610"/>
      <c r="E63" s="610"/>
      <c r="F63" s="610"/>
      <c r="G63" s="610"/>
      <c r="H63" s="610"/>
      <c r="I63" s="610"/>
      <c r="J63" s="610"/>
      <c r="K63" s="610"/>
      <c r="L63" s="610"/>
      <c r="M63" s="610"/>
      <c r="N63" s="610"/>
      <c r="O63" s="610"/>
      <c r="P63" s="610"/>
      <c r="Q63" s="610"/>
      <c r="R63" s="610"/>
      <c r="S63" s="610"/>
      <c r="T63" s="610"/>
    </row>
    <row r="64" spans="1:20" s="35" customFormat="1" ht="15" customHeight="1" x14ac:dyDescent="0.3">
      <c r="A64" s="610" t="s">
        <v>289</v>
      </c>
      <c r="B64" s="610"/>
      <c r="C64" s="610"/>
      <c r="D64" s="610"/>
      <c r="E64" s="610"/>
      <c r="F64" s="610"/>
      <c r="G64" s="610"/>
      <c r="H64" s="610"/>
      <c r="I64" s="610"/>
      <c r="J64" s="610"/>
      <c r="K64" s="610"/>
      <c r="L64" s="610"/>
      <c r="M64" s="610"/>
      <c r="N64" s="610"/>
      <c r="O64" s="610"/>
      <c r="P64" s="610"/>
      <c r="Q64" s="610"/>
      <c r="R64" s="610"/>
      <c r="S64" s="610"/>
      <c r="T64" s="610"/>
    </row>
    <row r="65" spans="1:20" s="35" customFormat="1" ht="15" customHeight="1" x14ac:dyDescent="0.3">
      <c r="A65" s="610" t="s">
        <v>1145</v>
      </c>
      <c r="B65" s="610"/>
      <c r="C65" s="610"/>
      <c r="D65" s="610"/>
      <c r="E65" s="610"/>
      <c r="F65" s="610"/>
      <c r="G65" s="610"/>
      <c r="H65" s="610"/>
      <c r="I65" s="610"/>
      <c r="J65" s="610"/>
      <c r="K65" s="610"/>
      <c r="L65" s="610"/>
      <c r="M65" s="610"/>
      <c r="N65" s="610"/>
      <c r="O65" s="610"/>
      <c r="P65" s="610"/>
      <c r="Q65" s="610"/>
      <c r="R65" s="610"/>
      <c r="S65" s="610"/>
      <c r="T65" s="610"/>
    </row>
    <row r="66" spans="1:20" s="35" customFormat="1" ht="15" customHeight="1" x14ac:dyDescent="0.3">
      <c r="A66" s="610" t="s">
        <v>290</v>
      </c>
      <c r="B66" s="610"/>
      <c r="C66" s="610"/>
      <c r="D66" s="610"/>
      <c r="E66" s="610"/>
      <c r="F66" s="610"/>
      <c r="G66" s="610"/>
      <c r="H66" s="610"/>
      <c r="I66" s="610"/>
      <c r="J66" s="610"/>
      <c r="K66" s="610"/>
      <c r="L66" s="610"/>
      <c r="M66" s="610"/>
      <c r="N66" s="610"/>
      <c r="O66" s="610"/>
      <c r="P66" s="610"/>
      <c r="Q66" s="610"/>
      <c r="R66" s="610"/>
      <c r="S66" s="610"/>
      <c r="T66" s="610"/>
    </row>
    <row r="67" spans="1:20" s="35" customFormat="1" ht="15" customHeight="1" x14ac:dyDescent="0.3">
      <c r="A67" s="610" t="s">
        <v>1277</v>
      </c>
      <c r="B67" s="610"/>
      <c r="C67" s="610"/>
      <c r="D67" s="610"/>
      <c r="E67" s="610"/>
      <c r="F67" s="610"/>
      <c r="G67" s="610"/>
      <c r="H67" s="610"/>
      <c r="I67" s="610"/>
      <c r="J67" s="610"/>
      <c r="K67" s="610"/>
      <c r="L67" s="610"/>
      <c r="M67" s="610"/>
      <c r="N67" s="610"/>
      <c r="O67" s="610"/>
      <c r="P67" s="610"/>
      <c r="Q67" s="610"/>
      <c r="R67" s="610"/>
      <c r="S67" s="610"/>
      <c r="T67" s="610"/>
    </row>
    <row r="68" spans="1:20" s="35" customFormat="1" ht="48.75" customHeight="1" x14ac:dyDescent="0.3">
      <c r="A68" s="610" t="s">
        <v>1278</v>
      </c>
      <c r="B68" s="610"/>
      <c r="C68" s="610"/>
      <c r="D68" s="610"/>
      <c r="E68" s="610"/>
      <c r="F68" s="610"/>
      <c r="G68" s="610"/>
      <c r="H68" s="610"/>
      <c r="I68" s="610"/>
      <c r="J68" s="610"/>
      <c r="K68" s="610"/>
      <c r="L68" s="610"/>
      <c r="M68" s="610"/>
      <c r="N68" s="610"/>
      <c r="O68" s="610"/>
      <c r="P68" s="610"/>
      <c r="Q68" s="610"/>
      <c r="R68" s="610"/>
      <c r="S68" s="610"/>
      <c r="T68" s="610"/>
    </row>
    <row r="69" spans="1:20" s="35" customFormat="1" ht="15" customHeight="1" x14ac:dyDescent="0.3">
      <c r="A69" s="621" t="s">
        <v>1279</v>
      </c>
      <c r="B69" s="610"/>
      <c r="C69" s="610"/>
      <c r="D69" s="610"/>
      <c r="E69" s="610"/>
      <c r="F69" s="610"/>
      <c r="G69" s="610"/>
      <c r="H69" s="610"/>
      <c r="I69" s="610"/>
      <c r="J69" s="610"/>
      <c r="K69" s="610"/>
      <c r="L69" s="610"/>
      <c r="M69" s="610"/>
      <c r="N69" s="610"/>
      <c r="O69" s="610"/>
      <c r="P69" s="610"/>
      <c r="Q69" s="610"/>
      <c r="R69" s="610"/>
      <c r="S69" s="610"/>
      <c r="T69" s="610"/>
    </row>
    <row r="70" spans="1:20" s="35" customFormat="1" ht="15" customHeight="1" x14ac:dyDescent="0.3">
      <c r="A70" s="621" t="s">
        <v>1280</v>
      </c>
      <c r="B70" s="610"/>
      <c r="C70" s="610"/>
      <c r="D70" s="610"/>
      <c r="E70" s="610"/>
      <c r="F70" s="610"/>
      <c r="G70" s="610"/>
      <c r="H70" s="610"/>
      <c r="I70" s="610"/>
      <c r="J70" s="610"/>
      <c r="K70" s="610"/>
      <c r="L70" s="610"/>
      <c r="M70" s="610"/>
      <c r="N70" s="610"/>
      <c r="O70" s="610"/>
      <c r="P70" s="610"/>
      <c r="Q70" s="610"/>
      <c r="R70" s="610"/>
      <c r="S70" s="610"/>
      <c r="T70" s="610"/>
    </row>
    <row r="71" spans="1:20" s="35" customFormat="1" ht="15" customHeight="1" x14ac:dyDescent="0.3">
      <c r="A71" s="610" t="s">
        <v>1281</v>
      </c>
      <c r="B71" s="610"/>
      <c r="C71" s="610"/>
      <c r="D71" s="610"/>
      <c r="E71" s="610"/>
      <c r="F71" s="610"/>
      <c r="G71" s="610"/>
      <c r="H71" s="610"/>
      <c r="I71" s="610"/>
      <c r="J71" s="610"/>
      <c r="K71" s="610"/>
      <c r="L71" s="610"/>
      <c r="M71" s="610"/>
      <c r="N71" s="610"/>
      <c r="O71" s="610"/>
      <c r="P71" s="610"/>
      <c r="Q71" s="610"/>
      <c r="R71" s="610"/>
      <c r="S71" s="610"/>
      <c r="T71" s="610"/>
    </row>
    <row r="72" spans="1:20" s="35" customFormat="1" ht="15" customHeight="1" x14ac:dyDescent="0.3">
      <c r="A72" s="610" t="s">
        <v>1282</v>
      </c>
      <c r="B72" s="610"/>
      <c r="C72" s="610"/>
      <c r="D72" s="610"/>
      <c r="E72" s="610"/>
      <c r="F72" s="610"/>
      <c r="G72" s="610"/>
      <c r="H72" s="610"/>
      <c r="I72" s="610"/>
      <c r="J72" s="610"/>
      <c r="K72" s="610"/>
      <c r="L72" s="610"/>
      <c r="M72" s="610"/>
      <c r="N72" s="610"/>
      <c r="O72" s="610"/>
      <c r="P72" s="610"/>
      <c r="Q72" s="610"/>
      <c r="R72" s="610"/>
      <c r="S72" s="610"/>
      <c r="T72" s="610"/>
    </row>
    <row r="73" spans="1:20" s="35" customFormat="1" ht="15" customHeight="1" x14ac:dyDescent="0.3">
      <c r="A73" s="610" t="s">
        <v>1283</v>
      </c>
      <c r="B73" s="610"/>
      <c r="C73" s="610"/>
      <c r="D73" s="610"/>
      <c r="E73" s="610"/>
      <c r="F73" s="610"/>
      <c r="G73" s="610"/>
      <c r="H73" s="610"/>
      <c r="I73" s="610"/>
      <c r="J73" s="610"/>
      <c r="K73" s="610"/>
      <c r="L73" s="610"/>
      <c r="M73" s="610"/>
      <c r="N73" s="610"/>
      <c r="O73" s="610"/>
      <c r="P73" s="610"/>
      <c r="Q73" s="610"/>
      <c r="R73" s="610"/>
      <c r="S73" s="610"/>
      <c r="T73" s="610"/>
    </row>
    <row r="74" spans="1:20" s="35" customFormat="1" ht="15" customHeight="1" x14ac:dyDescent="0.3">
      <c r="A74" s="610" t="s">
        <v>1284</v>
      </c>
      <c r="B74" s="610"/>
      <c r="C74" s="610"/>
      <c r="D74" s="610"/>
      <c r="E74" s="610"/>
      <c r="F74" s="610"/>
      <c r="G74" s="610"/>
      <c r="H74" s="610"/>
      <c r="I74" s="610"/>
      <c r="J74" s="610"/>
      <c r="K74" s="610"/>
      <c r="L74" s="610"/>
      <c r="M74" s="610"/>
      <c r="N74" s="610"/>
      <c r="O74" s="610"/>
      <c r="P74" s="610"/>
      <c r="Q74" s="610"/>
      <c r="R74" s="610"/>
      <c r="S74" s="610"/>
      <c r="T74" s="610"/>
    </row>
    <row r="75" spans="1:20" s="35" customFormat="1" ht="15" customHeight="1" x14ac:dyDescent="0.3">
      <c r="A75" s="622"/>
      <c r="B75" s="622"/>
      <c r="C75" s="622"/>
      <c r="D75" s="622"/>
      <c r="E75" s="622"/>
      <c r="F75" s="622"/>
      <c r="G75" s="622"/>
      <c r="H75" s="622"/>
      <c r="I75" s="622"/>
      <c r="J75" s="622"/>
      <c r="K75" s="622"/>
      <c r="L75" s="622"/>
      <c r="M75" s="622"/>
      <c r="N75" s="622"/>
      <c r="O75" s="622"/>
      <c r="P75" s="622"/>
      <c r="Q75" s="622"/>
      <c r="R75" s="622"/>
      <c r="S75" s="622"/>
      <c r="T75" s="622"/>
    </row>
    <row r="76" spans="1:20" s="35" customFormat="1" ht="15" customHeight="1" x14ac:dyDescent="0.3">
      <c r="A76" s="622"/>
      <c r="B76" s="622"/>
      <c r="C76" s="622"/>
      <c r="D76" s="622"/>
      <c r="E76" s="622"/>
      <c r="F76" s="622"/>
      <c r="G76" s="622"/>
      <c r="H76" s="622"/>
      <c r="I76" s="622"/>
      <c r="J76" s="622"/>
      <c r="K76" s="622"/>
      <c r="L76" s="622"/>
      <c r="M76" s="622"/>
      <c r="N76" s="622"/>
      <c r="O76" s="622"/>
      <c r="P76" s="622"/>
      <c r="Q76" s="622"/>
      <c r="R76" s="622"/>
      <c r="S76" s="622"/>
      <c r="T76" s="622"/>
    </row>
    <row r="77" spans="1:20" s="35" customFormat="1" ht="15" customHeight="1" x14ac:dyDescent="0.3">
      <c r="A77" s="234" t="s">
        <v>353</v>
      </c>
      <c r="B77" s="234"/>
      <c r="C77" s="234"/>
      <c r="D77" s="234"/>
      <c r="E77" s="234"/>
      <c r="F77" s="234"/>
      <c r="G77" s="234"/>
      <c r="H77" s="234"/>
      <c r="I77" s="234"/>
      <c r="J77" s="234"/>
      <c r="K77" s="234"/>
      <c r="L77" s="234"/>
      <c r="M77" s="234"/>
      <c r="N77" s="234"/>
      <c r="O77" s="234"/>
      <c r="P77" s="234"/>
      <c r="Q77" s="234"/>
      <c r="R77" s="236"/>
      <c r="S77" s="236"/>
      <c r="T77" s="236"/>
    </row>
    <row r="78" spans="1:20" s="35" customFormat="1" ht="15" customHeight="1" x14ac:dyDescent="0.3">
      <c r="A78" s="551" t="s">
        <v>1447</v>
      </c>
      <c r="I78" s="551" t="s">
        <v>1448</v>
      </c>
      <c r="R78" s="552"/>
      <c r="S78" s="552"/>
      <c r="T78" s="552"/>
    </row>
    <row r="79" spans="1:20" s="35" customFormat="1" ht="15" customHeight="1" x14ac:dyDescent="0.3">
      <c r="A79" s="235" t="s">
        <v>387</v>
      </c>
      <c r="B79" s="235"/>
      <c r="C79" s="235"/>
      <c r="D79" s="235"/>
      <c r="E79" s="235"/>
      <c r="F79" s="235"/>
      <c r="G79" s="235"/>
      <c r="H79" s="235"/>
      <c r="I79" s="551" t="s">
        <v>1449</v>
      </c>
      <c r="J79" s="235"/>
      <c r="K79" s="235"/>
      <c r="L79" s="235"/>
      <c r="M79" s="235"/>
      <c r="N79" s="235"/>
      <c r="O79" s="235"/>
      <c r="P79" s="235"/>
      <c r="Q79" s="235"/>
      <c r="R79" s="553"/>
      <c r="S79" s="553"/>
      <c r="T79" s="553"/>
    </row>
    <row r="80" spans="1:20" s="35" customFormat="1" ht="15" customHeight="1" x14ac:dyDescent="0.3">
      <c r="A80" s="235" t="s">
        <v>388</v>
      </c>
      <c r="B80" s="235"/>
      <c r="C80" s="235"/>
      <c r="D80" s="235"/>
      <c r="E80" s="235"/>
      <c r="F80" s="235"/>
      <c r="G80" s="235"/>
      <c r="H80" s="235"/>
      <c r="I80" s="551" t="s">
        <v>368</v>
      </c>
      <c r="J80" s="235"/>
      <c r="K80" s="235"/>
      <c r="L80" s="235"/>
      <c r="M80" s="235"/>
      <c r="N80" s="235"/>
      <c r="O80" s="235"/>
      <c r="P80" s="235"/>
      <c r="Q80" s="235"/>
      <c r="R80" s="552"/>
      <c r="S80" s="552"/>
      <c r="T80" s="552"/>
    </row>
    <row r="81" spans="1:31" s="35" customFormat="1" ht="15" customHeight="1" x14ac:dyDescent="0.3">
      <c r="A81" s="249" t="s">
        <v>389</v>
      </c>
      <c r="B81" s="249"/>
      <c r="C81" s="249"/>
      <c r="D81" s="249"/>
      <c r="E81" s="249"/>
      <c r="F81" s="249"/>
      <c r="G81" s="249"/>
      <c r="H81" s="249"/>
      <c r="I81" s="249" t="s">
        <v>391</v>
      </c>
      <c r="J81" s="249"/>
      <c r="K81" s="249"/>
      <c r="L81" s="249"/>
      <c r="M81" s="249"/>
      <c r="N81" s="249"/>
      <c r="O81" s="249"/>
      <c r="P81" s="249"/>
      <c r="Q81" s="249"/>
      <c r="R81" s="554"/>
      <c r="S81" s="554"/>
      <c r="T81" s="554"/>
    </row>
    <row r="82" spans="1:31" s="35" customFormat="1" ht="15" customHeight="1" x14ac:dyDescent="0.3">
      <c r="A82" s="249" t="s">
        <v>390</v>
      </c>
      <c r="B82" s="249"/>
      <c r="C82" s="249"/>
      <c r="D82" s="249"/>
      <c r="E82" s="249"/>
      <c r="F82" s="249"/>
      <c r="G82" s="249"/>
      <c r="H82" s="249"/>
      <c r="I82" s="249"/>
      <c r="J82" s="249"/>
      <c r="K82" s="249"/>
      <c r="L82" s="249"/>
      <c r="M82" s="249"/>
      <c r="N82" s="249"/>
      <c r="O82" s="249"/>
      <c r="P82" s="249"/>
      <c r="Q82" s="249"/>
      <c r="R82" s="554"/>
      <c r="S82" s="554"/>
      <c r="T82" s="554"/>
    </row>
    <row r="83" spans="1:31" s="35" customFormat="1" ht="15" customHeight="1" x14ac:dyDescent="0.3">
      <c r="R83" s="554"/>
      <c r="S83" s="554"/>
      <c r="T83" s="554"/>
    </row>
    <row r="84" spans="1:31" s="35" customFormat="1" ht="15" customHeight="1" x14ac:dyDescent="0.3">
      <c r="R84" s="554"/>
      <c r="S84" s="554"/>
      <c r="T84" s="554"/>
    </row>
    <row r="85" spans="1:31" s="35" customFormat="1" x14ac:dyDescent="0.3">
      <c r="B85" s="554"/>
      <c r="C85" s="554"/>
      <c r="D85" s="554"/>
      <c r="E85" s="554"/>
      <c r="F85" s="554"/>
      <c r="G85" s="554"/>
      <c r="H85" s="554"/>
      <c r="I85" s="554"/>
      <c r="J85" s="554"/>
      <c r="K85" s="554"/>
      <c r="L85" s="554"/>
      <c r="M85" s="554"/>
      <c r="N85" s="554"/>
      <c r="O85" s="554"/>
      <c r="P85" s="554"/>
      <c r="Q85" s="554"/>
      <c r="R85" s="554"/>
      <c r="S85" s="554"/>
      <c r="T85" s="554"/>
    </row>
    <row r="86" spans="1:31" s="35" customFormat="1" x14ac:dyDescent="0.3">
      <c r="B86" s="249"/>
      <c r="C86" s="249"/>
      <c r="D86" s="249"/>
      <c r="E86" s="249"/>
      <c r="F86" s="249"/>
      <c r="G86" s="249"/>
      <c r="H86" s="249"/>
      <c r="I86" s="249"/>
      <c r="J86" s="249"/>
      <c r="K86" s="249"/>
      <c r="L86" s="249"/>
      <c r="M86" s="249"/>
      <c r="N86" s="249"/>
      <c r="O86" s="249"/>
      <c r="P86" s="249"/>
      <c r="Q86" s="249"/>
      <c r="R86" s="554"/>
      <c r="S86" s="554"/>
      <c r="T86" s="554"/>
    </row>
    <row r="87" spans="1:31" s="35" customFormat="1" x14ac:dyDescent="0.3">
      <c r="A87" s="622"/>
      <c r="B87" s="622"/>
      <c r="C87" s="622"/>
      <c r="D87" s="622"/>
      <c r="E87" s="622"/>
      <c r="F87" s="622"/>
      <c r="G87" s="622"/>
      <c r="H87" s="622"/>
      <c r="I87" s="622"/>
      <c r="J87" s="622"/>
      <c r="K87" s="622"/>
      <c r="L87" s="622"/>
      <c r="M87" s="622"/>
      <c r="N87" s="622"/>
      <c r="O87" s="622"/>
      <c r="P87" s="622"/>
      <c r="Q87" s="622"/>
      <c r="R87" s="622"/>
      <c r="S87" s="622"/>
      <c r="T87" s="622"/>
    </row>
    <row r="88" spans="1:31" s="35" customFormat="1" ht="30" customHeight="1" x14ac:dyDescent="0.3">
      <c r="A88" s="33"/>
      <c r="B88" s="33"/>
      <c r="C88" s="33"/>
      <c r="D88" s="33"/>
      <c r="E88" s="33"/>
      <c r="F88" s="33"/>
      <c r="G88" s="33"/>
      <c r="H88" s="33"/>
      <c r="I88" s="490"/>
      <c r="J88" s="33"/>
      <c r="K88" s="33"/>
      <c r="L88" s="33"/>
      <c r="M88" s="33"/>
      <c r="N88" s="33"/>
      <c r="O88" s="33"/>
      <c r="P88" s="33"/>
      <c r="Q88" s="33"/>
      <c r="R88" s="33"/>
      <c r="S88" s="33"/>
      <c r="T88" s="33"/>
    </row>
    <row r="89" spans="1:31" s="35" customFormat="1" x14ac:dyDescent="0.3">
      <c r="A89" s="33"/>
      <c r="B89" s="33"/>
      <c r="C89" s="33"/>
      <c r="D89" s="33"/>
      <c r="E89" s="33"/>
      <c r="F89" s="33"/>
      <c r="G89" s="33"/>
      <c r="H89" s="33"/>
      <c r="I89" s="490"/>
      <c r="J89" s="33"/>
      <c r="K89" s="33"/>
      <c r="L89" s="33"/>
      <c r="M89" s="33"/>
      <c r="N89" s="33"/>
      <c r="O89" s="33"/>
      <c r="P89" s="33"/>
      <c r="Q89" s="33"/>
      <c r="R89" s="33"/>
      <c r="S89" s="33"/>
      <c r="T89" s="33"/>
    </row>
    <row r="90" spans="1:31" s="35" customFormat="1" ht="24.75" customHeight="1" x14ac:dyDescent="0.3">
      <c r="A90" s="33"/>
      <c r="B90" s="33"/>
      <c r="C90" s="33"/>
      <c r="D90" s="33"/>
      <c r="E90" s="33"/>
      <c r="F90" s="33"/>
      <c r="G90" s="33"/>
      <c r="H90" s="33"/>
      <c r="I90" s="490"/>
      <c r="J90" s="33"/>
      <c r="K90" s="33"/>
      <c r="L90" s="33"/>
      <c r="M90" s="33"/>
      <c r="N90" s="33"/>
    </row>
    <row r="91" spans="1:31" s="35" customFormat="1" x14ac:dyDescent="0.3">
      <c r="A91" s="33"/>
      <c r="B91" s="33"/>
      <c r="C91" s="33"/>
      <c r="D91" s="33"/>
      <c r="E91" s="33"/>
      <c r="F91" s="33"/>
      <c r="G91" s="33"/>
      <c r="H91" s="33"/>
      <c r="I91" s="490"/>
      <c r="J91" s="33"/>
      <c r="K91" s="33"/>
      <c r="L91" s="33"/>
      <c r="M91" s="33"/>
      <c r="N91" s="33"/>
    </row>
    <row r="92" spans="1:31" s="76" customFormat="1" x14ac:dyDescent="0.3">
      <c r="A92" s="33"/>
      <c r="B92" s="33"/>
      <c r="C92" s="33"/>
      <c r="D92" s="33"/>
      <c r="E92" s="33"/>
      <c r="F92" s="33"/>
      <c r="G92" s="33"/>
      <c r="H92" s="33"/>
      <c r="I92" s="490"/>
      <c r="J92" s="33"/>
      <c r="K92" s="33"/>
      <c r="L92" s="33"/>
      <c r="M92" s="33"/>
      <c r="N92" s="33"/>
      <c r="O92" s="609"/>
      <c r="P92" s="609"/>
      <c r="Q92" s="609"/>
      <c r="R92" s="609"/>
      <c r="S92" s="609"/>
      <c r="T92" s="609"/>
      <c r="U92" s="609"/>
      <c r="V92" s="609"/>
      <c r="W92" s="609"/>
      <c r="X92" s="609"/>
      <c r="Y92" s="609"/>
      <c r="Z92" s="609"/>
      <c r="AA92" s="609"/>
      <c r="AB92" s="609"/>
      <c r="AC92" s="609"/>
      <c r="AD92" s="609"/>
      <c r="AE92" s="609"/>
    </row>
    <row r="93" spans="1:31" s="76" customFormat="1" x14ac:dyDescent="0.3">
      <c r="A93" s="33"/>
      <c r="B93" s="33"/>
      <c r="C93" s="33"/>
      <c r="D93" s="33"/>
      <c r="E93" s="33"/>
      <c r="F93" s="33"/>
      <c r="G93" s="33"/>
      <c r="H93" s="33"/>
      <c r="I93" s="490"/>
      <c r="J93" s="33"/>
      <c r="K93" s="33"/>
      <c r="L93" s="33"/>
      <c r="M93" s="33"/>
      <c r="N93" s="33"/>
      <c r="O93" s="649"/>
      <c r="P93" s="649"/>
      <c r="Q93" s="649"/>
      <c r="R93" s="649"/>
      <c r="S93" s="649"/>
      <c r="T93" s="649"/>
      <c r="U93" s="649"/>
      <c r="V93" s="649"/>
      <c r="W93" s="649"/>
      <c r="X93" s="649"/>
      <c r="Y93" s="649"/>
      <c r="Z93" s="649"/>
      <c r="AA93" s="649"/>
      <c r="AB93" s="649"/>
      <c r="AC93" s="649"/>
      <c r="AD93" s="649"/>
      <c r="AE93" s="649"/>
    </row>
    <row r="94" spans="1:31" s="76" customFormat="1" x14ac:dyDescent="0.3">
      <c r="A94" s="33"/>
      <c r="B94" s="33"/>
      <c r="C94" s="33"/>
      <c r="D94" s="33"/>
      <c r="E94" s="33"/>
      <c r="F94" s="33"/>
      <c r="G94" s="33"/>
      <c r="H94" s="33"/>
      <c r="I94" s="490"/>
      <c r="J94" s="33"/>
      <c r="K94" s="33"/>
      <c r="L94" s="33"/>
      <c r="M94" s="33"/>
      <c r="N94" s="33"/>
    </row>
    <row r="95" spans="1:31" s="76" customFormat="1" x14ac:dyDescent="0.3">
      <c r="A95" s="33"/>
      <c r="B95" s="33"/>
      <c r="C95" s="33"/>
      <c r="D95" s="33"/>
      <c r="E95" s="33"/>
      <c r="F95" s="33"/>
      <c r="G95" s="33"/>
      <c r="H95" s="33"/>
      <c r="I95" s="490"/>
      <c r="J95" s="33"/>
      <c r="K95" s="33"/>
      <c r="L95" s="33"/>
      <c r="M95" s="33"/>
      <c r="N95" s="33"/>
    </row>
    <row r="96" spans="1:31" s="76" customFormat="1" x14ac:dyDescent="0.3">
      <c r="A96" s="33"/>
      <c r="B96" s="33"/>
      <c r="C96" s="33"/>
      <c r="D96" s="33"/>
      <c r="E96" s="33"/>
      <c r="F96" s="33"/>
      <c r="G96" s="33"/>
      <c r="H96" s="33"/>
      <c r="I96" s="490"/>
      <c r="J96" s="33"/>
      <c r="K96" s="33"/>
      <c r="L96" s="33"/>
      <c r="M96" s="33"/>
      <c r="N96" s="33"/>
    </row>
    <row r="97" spans="1:20" s="81" customFormat="1" ht="14" x14ac:dyDescent="0.3">
      <c r="A97" s="33"/>
      <c r="B97" s="33"/>
      <c r="C97" s="33"/>
      <c r="D97" s="33"/>
      <c r="E97" s="33"/>
      <c r="F97" s="33"/>
      <c r="G97" s="33"/>
      <c r="H97" s="33"/>
      <c r="I97" s="490"/>
      <c r="J97" s="33"/>
      <c r="K97" s="33"/>
      <c r="L97" s="33"/>
      <c r="M97" s="33"/>
      <c r="N97" s="33"/>
      <c r="O97" s="33"/>
      <c r="P97" s="33"/>
      <c r="Q97" s="33"/>
      <c r="R97" s="33"/>
      <c r="S97" s="33"/>
      <c r="T97" s="33"/>
    </row>
    <row r="98" spans="1:20" ht="14" x14ac:dyDescent="0.3">
      <c r="A98" s="33"/>
      <c r="B98" s="33"/>
      <c r="C98" s="33"/>
      <c r="D98" s="33"/>
      <c r="E98" s="33"/>
      <c r="F98" s="33"/>
      <c r="G98" s="33"/>
      <c r="H98" s="33"/>
      <c r="I98" s="33"/>
      <c r="J98" s="33"/>
      <c r="K98" s="33"/>
      <c r="L98" s="33"/>
      <c r="M98" s="33"/>
      <c r="N98" s="33"/>
      <c r="O98" s="33"/>
      <c r="P98" s="33"/>
      <c r="Q98" s="33"/>
      <c r="R98" s="33"/>
      <c r="S98" s="33"/>
      <c r="T98" s="33"/>
    </row>
    <row r="99" spans="1:20" ht="14" x14ac:dyDescent="0.3">
      <c r="A99" s="75"/>
      <c r="B99" s="75"/>
      <c r="C99" s="75"/>
      <c r="D99" s="75"/>
      <c r="E99" s="75"/>
      <c r="F99" s="75"/>
      <c r="G99" s="75"/>
      <c r="H99" s="75"/>
      <c r="I99" s="75"/>
      <c r="J99" s="75"/>
      <c r="K99" s="75"/>
      <c r="L99" s="75"/>
      <c r="M99" s="75"/>
      <c r="N99" s="75"/>
      <c r="O99" s="75"/>
      <c r="P99" s="75"/>
      <c r="Q99" s="75"/>
      <c r="R99" s="75"/>
      <c r="S99" s="75"/>
      <c r="T99" s="75"/>
    </row>
    <row r="100" spans="1:20" ht="14" x14ac:dyDescent="0.3">
      <c r="A100" s="75"/>
      <c r="B100" s="32"/>
      <c r="C100" s="33"/>
      <c r="D100" s="33"/>
      <c r="E100" s="33"/>
      <c r="F100" s="33"/>
      <c r="G100" s="33"/>
      <c r="H100" s="33"/>
      <c r="I100" s="33"/>
      <c r="J100" s="33"/>
      <c r="K100" s="33"/>
      <c r="L100" s="33"/>
      <c r="M100" s="33"/>
      <c r="N100" s="33"/>
      <c r="O100" s="33"/>
      <c r="P100" s="33"/>
      <c r="Q100" s="33"/>
      <c r="R100" s="33"/>
      <c r="S100" s="33"/>
      <c r="T100" s="33"/>
    </row>
    <row r="101" spans="1:20" ht="14" x14ac:dyDescent="0.3">
      <c r="A101" s="75"/>
      <c r="B101" s="32"/>
      <c r="C101" s="33"/>
      <c r="D101" s="33"/>
      <c r="E101" s="33"/>
      <c r="F101" s="33"/>
      <c r="G101" s="33"/>
      <c r="H101" s="33"/>
      <c r="I101" s="33"/>
      <c r="J101" s="33"/>
      <c r="K101" s="33"/>
      <c r="L101" s="33"/>
      <c r="M101" s="33"/>
      <c r="N101" s="33"/>
      <c r="O101" s="33"/>
      <c r="P101" s="33"/>
      <c r="Q101" s="33"/>
      <c r="R101" s="33"/>
      <c r="S101" s="33"/>
      <c r="T101" s="33"/>
    </row>
    <row r="102" spans="1:20" ht="65.25" customHeight="1" x14ac:dyDescent="0.3">
      <c r="A102" s="75"/>
      <c r="B102" s="32"/>
      <c r="C102" s="33"/>
      <c r="D102" s="33"/>
      <c r="E102" s="33"/>
      <c r="F102" s="33"/>
      <c r="G102" s="33"/>
      <c r="H102" s="33"/>
      <c r="I102" s="33"/>
      <c r="J102" s="33"/>
      <c r="K102" s="33"/>
      <c r="L102" s="33"/>
      <c r="M102" s="33"/>
      <c r="N102" s="33"/>
      <c r="O102" s="33"/>
      <c r="P102" s="33"/>
      <c r="Q102" s="33"/>
      <c r="R102" s="33"/>
      <c r="S102" s="33"/>
      <c r="T102" s="33"/>
    </row>
    <row r="103" spans="1:20" ht="14" x14ac:dyDescent="0.3">
      <c r="A103" s="75"/>
      <c r="B103" s="32"/>
      <c r="C103" s="33"/>
      <c r="D103" s="33"/>
      <c r="E103" s="33"/>
      <c r="F103" s="33"/>
      <c r="G103" s="33"/>
      <c r="H103" s="33"/>
      <c r="I103" s="33"/>
      <c r="J103" s="33"/>
      <c r="K103" s="33"/>
      <c r="L103" s="33"/>
      <c r="M103" s="33"/>
      <c r="N103" s="33"/>
      <c r="O103" s="33"/>
      <c r="P103" s="33"/>
      <c r="Q103" s="33"/>
      <c r="R103" s="33"/>
      <c r="S103" s="33"/>
      <c r="T103" s="33"/>
    </row>
    <row r="104" spans="1:20" x14ac:dyDescent="0.25">
      <c r="A104" s="77"/>
    </row>
    <row r="136" spans="15:15" x14ac:dyDescent="0.25">
      <c r="O136" s="29">
        <v>66.75</v>
      </c>
    </row>
  </sheetData>
  <mergeCells count="38">
    <mergeCell ref="R2:R3"/>
    <mergeCell ref="S2:S3"/>
    <mergeCell ref="A47:T47"/>
    <mergeCell ref="A4:T4"/>
    <mergeCell ref="A2:A3"/>
    <mergeCell ref="B2:B3"/>
    <mergeCell ref="C2:D3"/>
    <mergeCell ref="Q2:Q3"/>
    <mergeCell ref="A12:A14"/>
    <mergeCell ref="E2:P3"/>
    <mergeCell ref="T2:T3"/>
    <mergeCell ref="A5:T5"/>
    <mergeCell ref="A64:T64"/>
    <mergeCell ref="A65:T65"/>
    <mergeCell ref="A66:T66"/>
    <mergeCell ref="A75:T75"/>
    <mergeCell ref="A67:T67"/>
    <mergeCell ref="A68:T68"/>
    <mergeCell ref="A69:T69"/>
    <mergeCell ref="A70:T70"/>
    <mergeCell ref="A71:T71"/>
    <mergeCell ref="A72:T72"/>
    <mergeCell ref="A87:T87"/>
    <mergeCell ref="O93:AE93"/>
    <mergeCell ref="A73:T73"/>
    <mergeCell ref="O92:AE92"/>
    <mergeCell ref="A7:T7"/>
    <mergeCell ref="A9:T9"/>
    <mergeCell ref="B12:T12"/>
    <mergeCell ref="A74:T74"/>
    <mergeCell ref="A11:T11"/>
    <mergeCell ref="A15:T15"/>
    <mergeCell ref="B26:T26"/>
    <mergeCell ref="A16:A46"/>
    <mergeCell ref="A48:A60"/>
    <mergeCell ref="B48:T48"/>
    <mergeCell ref="A76:T76"/>
    <mergeCell ref="A63:T63"/>
  </mergeCells>
  <printOptions horizontalCentered="1"/>
  <pageMargins left="0.196850393700787" right="0.196850393700787" top="0.39370078740157499" bottom="0.39370078740157499" header="0.31496062992126" footer="0.31496062992126"/>
  <pageSetup paperSize="9" scale="52" fitToHeight="0" orientation="landscape" r:id="rId1"/>
  <rowBreaks count="2" manualBreakCount="2">
    <brk id="32" max="19" man="1"/>
    <brk id="58" max="1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T136"/>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453125" style="78" customWidth="1"/>
    <col min="3" max="3" width="17.26953125" style="29" customWidth="1"/>
    <col min="4" max="4" width="2.7265625" style="29" customWidth="1"/>
    <col min="5" max="5" width="17.26953125" style="29" customWidth="1"/>
    <col min="6" max="6" width="2.7265625" style="29" customWidth="1"/>
    <col min="7" max="7" width="17.26953125" style="29" customWidth="1"/>
    <col min="8" max="8" width="2.7265625" style="29" customWidth="1"/>
    <col min="9" max="9" width="18.453125" style="29" customWidth="1"/>
    <col min="10" max="10" width="3.1796875" style="29" customWidth="1"/>
    <col min="11" max="11" width="18.453125" style="29" customWidth="1"/>
    <col min="12" max="12" width="3.26953125" style="29" customWidth="1"/>
    <col min="13" max="13" width="18.453125" style="29" customWidth="1"/>
    <col min="14" max="14" width="3.26953125" style="29" customWidth="1"/>
    <col min="15" max="15" width="18.453125" style="29" customWidth="1"/>
    <col min="16" max="16" width="3.26953125" style="29" customWidth="1"/>
    <col min="17" max="17" width="17.26953125" style="29" customWidth="1"/>
    <col min="18" max="18" width="13.26953125" style="29" customWidth="1"/>
    <col min="19" max="19" width="18.453125" style="29" customWidth="1"/>
    <col min="20" max="20" width="18.54296875" style="29" customWidth="1"/>
    <col min="21" max="16384" width="9.1796875" style="80"/>
  </cols>
  <sheetData>
    <row r="1" spans="1:20" s="35" customFormat="1" ht="12.4" customHeight="1" x14ac:dyDescent="0.3">
      <c r="A1" s="31"/>
      <c r="B1" s="32"/>
      <c r="C1" s="33"/>
      <c r="D1" s="33"/>
      <c r="E1" s="33"/>
      <c r="F1" s="33"/>
      <c r="G1" s="33"/>
      <c r="H1" s="33"/>
      <c r="I1" s="33"/>
      <c r="J1" s="33"/>
      <c r="K1" s="33"/>
      <c r="L1" s="33"/>
      <c r="M1" s="33"/>
      <c r="N1" s="33"/>
      <c r="O1" s="33"/>
      <c r="P1" s="33"/>
      <c r="Q1" s="33"/>
      <c r="R1" s="33"/>
      <c r="S1" s="33"/>
      <c r="T1" s="33"/>
    </row>
    <row r="2" spans="1:20" s="35" customFormat="1" ht="39" customHeight="1" x14ac:dyDescent="0.3">
      <c r="A2" s="576" t="s">
        <v>97</v>
      </c>
      <c r="B2" s="570" t="s">
        <v>96</v>
      </c>
      <c r="C2" s="572" t="s">
        <v>285</v>
      </c>
      <c r="D2" s="573"/>
      <c r="E2" s="561" t="s">
        <v>113</v>
      </c>
      <c r="F2" s="562"/>
      <c r="G2" s="562"/>
      <c r="H2" s="562"/>
      <c r="I2" s="562"/>
      <c r="J2" s="562"/>
      <c r="K2" s="562"/>
      <c r="L2" s="562"/>
      <c r="M2" s="562"/>
      <c r="N2" s="562"/>
      <c r="O2" s="562"/>
      <c r="P2" s="563"/>
      <c r="Q2" s="570" t="s">
        <v>284</v>
      </c>
      <c r="R2" s="570" t="s">
        <v>302</v>
      </c>
      <c r="S2" s="570" t="s">
        <v>347</v>
      </c>
      <c r="T2" s="570" t="s">
        <v>286</v>
      </c>
    </row>
    <row r="3" spans="1:20" s="35" customFormat="1" ht="39" customHeight="1" x14ac:dyDescent="0.3">
      <c r="A3" s="577"/>
      <c r="B3" s="571"/>
      <c r="C3" s="574"/>
      <c r="D3" s="575"/>
      <c r="E3" s="564"/>
      <c r="F3" s="565"/>
      <c r="G3" s="565"/>
      <c r="H3" s="565"/>
      <c r="I3" s="565"/>
      <c r="J3" s="565"/>
      <c r="K3" s="565"/>
      <c r="L3" s="565"/>
      <c r="M3" s="565"/>
      <c r="N3" s="565"/>
      <c r="O3" s="565"/>
      <c r="P3" s="566"/>
      <c r="Q3" s="571"/>
      <c r="R3" s="571"/>
      <c r="S3" s="571"/>
      <c r="T3" s="571"/>
    </row>
    <row r="4" spans="1:20" s="35" customFormat="1" ht="15" customHeight="1" x14ac:dyDescent="0.3">
      <c r="A4" s="629" t="s">
        <v>820</v>
      </c>
      <c r="B4" s="630"/>
      <c r="C4" s="630"/>
      <c r="D4" s="630"/>
      <c r="E4" s="630"/>
      <c r="F4" s="630"/>
      <c r="G4" s="630"/>
      <c r="H4" s="630"/>
      <c r="I4" s="630"/>
      <c r="J4" s="630"/>
      <c r="K4" s="630"/>
      <c r="L4" s="630"/>
      <c r="M4" s="630"/>
      <c r="N4" s="630"/>
      <c r="O4" s="630"/>
      <c r="P4" s="630"/>
      <c r="Q4" s="630"/>
      <c r="R4" s="630"/>
      <c r="S4" s="630"/>
      <c r="T4" s="631"/>
    </row>
    <row r="5" spans="1:20" s="35" customFormat="1" ht="15" customHeight="1" x14ac:dyDescent="0.3">
      <c r="A5" s="632" t="s">
        <v>98</v>
      </c>
      <c r="B5" s="633"/>
      <c r="C5" s="633"/>
      <c r="D5" s="633"/>
      <c r="E5" s="633"/>
      <c r="F5" s="633"/>
      <c r="G5" s="633"/>
      <c r="H5" s="633"/>
      <c r="I5" s="633"/>
      <c r="J5" s="633"/>
      <c r="K5" s="633"/>
      <c r="L5" s="633"/>
      <c r="M5" s="633"/>
      <c r="N5" s="633"/>
      <c r="O5" s="633"/>
      <c r="P5" s="633"/>
      <c r="Q5" s="633"/>
      <c r="R5" s="633"/>
      <c r="S5" s="633"/>
      <c r="T5" s="634"/>
    </row>
    <row r="6" spans="1:20" s="35" customFormat="1" ht="15" customHeight="1" x14ac:dyDescent="0.3">
      <c r="A6" s="124" t="s">
        <v>508</v>
      </c>
      <c r="B6" s="123"/>
      <c r="C6" s="123"/>
      <c r="D6" s="123"/>
      <c r="E6" s="123"/>
      <c r="F6" s="123"/>
      <c r="G6" s="123"/>
      <c r="H6" s="123"/>
      <c r="I6" s="123"/>
      <c r="J6" s="123"/>
      <c r="K6" s="123"/>
      <c r="L6" s="123"/>
      <c r="M6" s="123"/>
      <c r="N6" s="123"/>
      <c r="O6" s="123"/>
      <c r="P6" s="123"/>
      <c r="Q6" s="123"/>
      <c r="R6" s="123"/>
      <c r="S6" s="123"/>
      <c r="T6" s="125"/>
    </row>
    <row r="7" spans="1:20" s="35" customFormat="1" ht="15" customHeight="1" x14ac:dyDescent="0.3">
      <c r="A7" s="632" t="s">
        <v>99</v>
      </c>
      <c r="B7" s="633"/>
      <c r="C7" s="633"/>
      <c r="D7" s="633"/>
      <c r="E7" s="633"/>
      <c r="F7" s="633"/>
      <c r="G7" s="633"/>
      <c r="H7" s="633"/>
      <c r="I7" s="633"/>
      <c r="J7" s="633"/>
      <c r="K7" s="633"/>
      <c r="L7" s="633"/>
      <c r="M7" s="633"/>
      <c r="N7" s="633"/>
      <c r="O7" s="633"/>
      <c r="P7" s="633"/>
      <c r="Q7" s="633"/>
      <c r="R7" s="633"/>
      <c r="S7" s="633"/>
      <c r="T7" s="634"/>
    </row>
    <row r="8" spans="1:20" s="35" customFormat="1" ht="15" customHeight="1" x14ac:dyDescent="0.3">
      <c r="A8" s="37" t="s">
        <v>175</v>
      </c>
      <c r="B8" s="38"/>
      <c r="C8" s="38"/>
      <c r="D8" s="38"/>
      <c r="E8" s="38"/>
      <c r="F8" s="38"/>
      <c r="G8" s="38"/>
      <c r="H8" s="38"/>
      <c r="I8" s="38"/>
      <c r="J8" s="38"/>
      <c r="K8" s="38"/>
      <c r="L8" s="38"/>
      <c r="M8" s="38"/>
      <c r="N8" s="38"/>
      <c r="O8" s="38"/>
      <c r="P8" s="38"/>
      <c r="Q8" s="38"/>
      <c r="R8" s="38"/>
      <c r="S8" s="38"/>
      <c r="T8" s="39"/>
    </row>
    <row r="9" spans="1:20" s="35" customFormat="1" ht="15" customHeight="1" x14ac:dyDescent="0.3">
      <c r="A9" s="592" t="s">
        <v>168</v>
      </c>
      <c r="B9" s="593"/>
      <c r="C9" s="593"/>
      <c r="D9" s="593"/>
      <c r="E9" s="593"/>
      <c r="F9" s="593"/>
      <c r="G9" s="593"/>
      <c r="H9" s="593"/>
      <c r="I9" s="593"/>
      <c r="J9" s="593"/>
      <c r="K9" s="593"/>
      <c r="L9" s="593"/>
      <c r="M9" s="593"/>
      <c r="N9" s="593"/>
      <c r="O9" s="593"/>
      <c r="P9" s="593"/>
      <c r="Q9" s="593"/>
      <c r="R9" s="593"/>
      <c r="S9" s="593"/>
      <c r="T9" s="594"/>
    </row>
    <row r="10" spans="1:20" s="35" customFormat="1" ht="54.75" customHeight="1" x14ac:dyDescent="0.3">
      <c r="A10" s="611" t="s">
        <v>821</v>
      </c>
      <c r="B10" s="170" t="s">
        <v>822</v>
      </c>
      <c r="C10" s="208">
        <v>57.7</v>
      </c>
      <c r="D10" s="54"/>
      <c r="E10" s="512"/>
      <c r="F10" s="512"/>
      <c r="G10" s="512"/>
      <c r="H10" s="512"/>
      <c r="I10" s="512"/>
      <c r="J10" s="512"/>
      <c r="K10" s="512">
        <v>56.4</v>
      </c>
      <c r="L10" s="54"/>
      <c r="M10" s="284"/>
      <c r="N10" s="54"/>
      <c r="O10" s="284"/>
      <c r="P10" s="54"/>
      <c r="Q10" s="513" t="s">
        <v>455</v>
      </c>
      <c r="R10" s="54"/>
      <c r="S10" s="495" t="s">
        <v>824</v>
      </c>
      <c r="T10" s="332" t="s">
        <v>0</v>
      </c>
    </row>
    <row r="11" spans="1:20" s="35" customFormat="1" ht="15" customHeight="1" x14ac:dyDescent="0.3">
      <c r="A11" s="613"/>
      <c r="B11" s="53"/>
      <c r="C11" s="143">
        <v>2016</v>
      </c>
      <c r="D11" s="54"/>
      <c r="E11" s="143">
        <v>2017</v>
      </c>
      <c r="F11" s="143"/>
      <c r="G11" s="143">
        <v>2018</v>
      </c>
      <c r="H11" s="143"/>
      <c r="I11" s="143">
        <v>2019</v>
      </c>
      <c r="J11" s="143"/>
      <c r="K11" s="143">
        <v>2020</v>
      </c>
      <c r="L11" s="143"/>
      <c r="M11" s="143">
        <v>2021</v>
      </c>
      <c r="N11" s="143"/>
      <c r="O11" s="143">
        <v>2022</v>
      </c>
      <c r="P11" s="143"/>
      <c r="Q11" s="143">
        <v>2022</v>
      </c>
      <c r="R11" s="54"/>
      <c r="S11" s="54"/>
      <c r="T11" s="98"/>
    </row>
    <row r="12" spans="1:20" s="35" customFormat="1" ht="15" customHeight="1" x14ac:dyDescent="0.3">
      <c r="A12" s="579" t="s">
        <v>115</v>
      </c>
      <c r="B12" s="580"/>
      <c r="C12" s="580"/>
      <c r="D12" s="580"/>
      <c r="E12" s="580"/>
      <c r="F12" s="580"/>
      <c r="G12" s="580"/>
      <c r="H12" s="580"/>
      <c r="I12" s="580"/>
      <c r="J12" s="580"/>
      <c r="K12" s="580"/>
      <c r="L12" s="580"/>
      <c r="M12" s="580"/>
      <c r="N12" s="580"/>
      <c r="O12" s="580"/>
      <c r="P12" s="580"/>
      <c r="Q12" s="580"/>
      <c r="R12" s="580"/>
      <c r="S12" s="580"/>
      <c r="T12" s="581"/>
    </row>
    <row r="13" spans="1:20" s="35" customFormat="1" ht="48" customHeight="1" x14ac:dyDescent="0.3">
      <c r="A13" s="582" t="s">
        <v>174</v>
      </c>
      <c r="B13" s="217" t="s">
        <v>823</v>
      </c>
      <c r="C13" s="208">
        <v>5.6</v>
      </c>
      <c r="D13" s="139"/>
      <c r="E13" s="148">
        <v>5.5</v>
      </c>
      <c r="F13" s="139"/>
      <c r="G13" s="148">
        <v>5.6</v>
      </c>
      <c r="H13" s="139"/>
      <c r="I13" s="148">
        <v>5.8</v>
      </c>
      <c r="J13" s="148"/>
      <c r="K13" s="148">
        <v>5.6</v>
      </c>
      <c r="L13" s="139"/>
      <c r="M13" s="208">
        <v>8</v>
      </c>
      <c r="N13" s="139"/>
      <c r="O13" s="139"/>
      <c r="P13" s="139"/>
      <c r="Q13" s="208" t="s">
        <v>455</v>
      </c>
      <c r="R13" s="141"/>
      <c r="S13" s="283" t="s">
        <v>825</v>
      </c>
      <c r="T13" s="149" t="s">
        <v>0</v>
      </c>
    </row>
    <row r="14" spans="1:20" s="35" customFormat="1" ht="15" customHeight="1" x14ac:dyDescent="0.3">
      <c r="A14" s="583"/>
      <c r="B14" s="142"/>
      <c r="C14" s="143">
        <v>2016</v>
      </c>
      <c r="D14" s="54"/>
      <c r="E14" s="143">
        <v>2017</v>
      </c>
      <c r="F14" s="143"/>
      <c r="G14" s="143">
        <v>2018</v>
      </c>
      <c r="H14" s="143"/>
      <c r="I14" s="143">
        <v>2019</v>
      </c>
      <c r="J14" s="143"/>
      <c r="K14" s="143">
        <v>2020</v>
      </c>
      <c r="L14" s="143"/>
      <c r="M14" s="143">
        <v>2021</v>
      </c>
      <c r="N14" s="143"/>
      <c r="O14" s="143">
        <v>2022</v>
      </c>
      <c r="P14" s="143"/>
      <c r="Q14" s="143">
        <v>2022</v>
      </c>
      <c r="R14" s="140"/>
      <c r="S14" s="140"/>
      <c r="T14" s="146"/>
    </row>
    <row r="15" spans="1:20" s="35" customFormat="1" ht="69" customHeight="1" x14ac:dyDescent="0.3">
      <c r="A15" s="583"/>
      <c r="B15" s="217" t="s">
        <v>1285</v>
      </c>
      <c r="C15" s="209">
        <v>94</v>
      </c>
      <c r="D15" s="151"/>
      <c r="E15" s="345">
        <v>99</v>
      </c>
      <c r="F15" s="202"/>
      <c r="G15" s="345">
        <v>111</v>
      </c>
      <c r="H15" s="345"/>
      <c r="I15" s="345">
        <v>99</v>
      </c>
      <c r="J15" s="345"/>
      <c r="K15" s="345">
        <v>149</v>
      </c>
      <c r="L15" s="202"/>
      <c r="M15" s="345">
        <v>154</v>
      </c>
      <c r="N15" s="352" t="s">
        <v>1451</v>
      </c>
      <c r="O15" s="345"/>
      <c r="P15" s="151"/>
      <c r="Q15" s="151">
        <v>108</v>
      </c>
      <c r="R15" s="141"/>
      <c r="S15" s="283" t="s">
        <v>772</v>
      </c>
      <c r="T15" s="149" t="s">
        <v>0</v>
      </c>
    </row>
    <row r="16" spans="1:20" s="35" customFormat="1" ht="15" customHeight="1" x14ac:dyDescent="0.3">
      <c r="A16" s="583"/>
      <c r="B16" s="142"/>
      <c r="C16" s="143">
        <v>2016</v>
      </c>
      <c r="D16" s="54"/>
      <c r="E16" s="143">
        <v>2017</v>
      </c>
      <c r="F16" s="143"/>
      <c r="G16" s="143">
        <v>2018</v>
      </c>
      <c r="H16" s="143"/>
      <c r="I16" s="143">
        <v>2019</v>
      </c>
      <c r="J16" s="143"/>
      <c r="K16" s="143">
        <v>2020</v>
      </c>
      <c r="L16" s="143"/>
      <c r="M16" s="143">
        <v>2021</v>
      </c>
      <c r="N16" s="143"/>
      <c r="O16" s="143">
        <v>2022</v>
      </c>
      <c r="P16" s="143"/>
      <c r="Q16" s="143">
        <v>2022</v>
      </c>
      <c r="R16" s="140"/>
      <c r="S16" s="140"/>
      <c r="T16" s="146"/>
    </row>
    <row r="17" spans="1:20" s="35" customFormat="1" ht="60" customHeight="1" x14ac:dyDescent="0.3">
      <c r="A17" s="583"/>
      <c r="B17" s="217" t="s">
        <v>1286</v>
      </c>
      <c r="C17" s="209">
        <v>31</v>
      </c>
      <c r="D17" s="265"/>
      <c r="E17" s="433">
        <v>27</v>
      </c>
      <c r="F17" s="265"/>
      <c r="G17" s="144"/>
      <c r="H17" s="265"/>
      <c r="I17" s="152"/>
      <c r="J17" s="152"/>
      <c r="K17" s="152"/>
      <c r="L17" s="152"/>
      <c r="M17" s="152"/>
      <c r="N17" s="152"/>
      <c r="O17" s="209">
        <v>26</v>
      </c>
      <c r="P17" s="152"/>
      <c r="Q17" s="209">
        <v>22</v>
      </c>
      <c r="R17" s="141"/>
      <c r="S17" s="283" t="s">
        <v>772</v>
      </c>
      <c r="T17" s="149" t="s">
        <v>0</v>
      </c>
    </row>
    <row r="18" spans="1:20" s="35" customFormat="1" ht="15" customHeight="1" x14ac:dyDescent="0.3">
      <c r="A18" s="583"/>
      <c r="B18" s="47"/>
      <c r="C18" s="48">
        <v>2013</v>
      </c>
      <c r="D18" s="48"/>
      <c r="E18" s="48">
        <v>2017</v>
      </c>
      <c r="F18" s="48"/>
      <c r="G18" s="143">
        <v>2018</v>
      </c>
      <c r="H18" s="143"/>
      <c r="I18" s="143">
        <v>2019</v>
      </c>
      <c r="J18" s="143"/>
      <c r="K18" s="143">
        <v>2020</v>
      </c>
      <c r="L18" s="143"/>
      <c r="M18" s="143">
        <v>2021</v>
      </c>
      <c r="N18" s="143"/>
      <c r="O18" s="143">
        <v>2022</v>
      </c>
      <c r="P18" s="143"/>
      <c r="Q18" s="143">
        <v>2022</v>
      </c>
      <c r="R18" s="140"/>
      <c r="S18" s="140"/>
      <c r="T18" s="146"/>
    </row>
    <row r="19" spans="1:20" s="35" customFormat="1" ht="64.5" customHeight="1" x14ac:dyDescent="0.3">
      <c r="A19" s="583"/>
      <c r="B19" s="217" t="s">
        <v>662</v>
      </c>
      <c r="C19" s="209">
        <v>57.1</v>
      </c>
      <c r="D19" s="265"/>
      <c r="E19" s="433">
        <v>47</v>
      </c>
      <c r="F19" s="265"/>
      <c r="H19" s="265"/>
      <c r="I19" s="152"/>
      <c r="J19" s="152"/>
      <c r="K19" s="152"/>
      <c r="L19" s="152"/>
      <c r="M19" s="152"/>
      <c r="N19" s="152"/>
      <c r="O19" s="209">
        <v>25</v>
      </c>
      <c r="P19" s="152"/>
      <c r="Q19" s="209">
        <v>37</v>
      </c>
      <c r="R19" s="141"/>
      <c r="S19" s="283" t="s">
        <v>826</v>
      </c>
      <c r="T19" s="149" t="s">
        <v>0</v>
      </c>
    </row>
    <row r="20" spans="1:20" s="35" customFormat="1" ht="15" customHeight="1" x14ac:dyDescent="0.3">
      <c r="A20" s="583"/>
      <c r="B20" s="47"/>
      <c r="C20" s="48">
        <v>2013</v>
      </c>
      <c r="D20" s="48"/>
      <c r="E20" s="48">
        <v>2017</v>
      </c>
      <c r="F20" s="48"/>
      <c r="G20" s="143">
        <v>2018</v>
      </c>
      <c r="H20" s="143"/>
      <c r="I20" s="143">
        <v>2019</v>
      </c>
      <c r="J20" s="143"/>
      <c r="K20" s="143">
        <v>2020</v>
      </c>
      <c r="L20" s="143"/>
      <c r="M20" s="143">
        <v>2021</v>
      </c>
      <c r="N20" s="143"/>
      <c r="O20" s="143">
        <v>2022</v>
      </c>
      <c r="P20" s="143"/>
      <c r="Q20" s="143">
        <v>2022</v>
      </c>
      <c r="R20" s="140"/>
      <c r="S20" s="140"/>
      <c r="T20" s="146"/>
    </row>
    <row r="21" spans="1:20" s="35" customFormat="1" ht="15" customHeight="1" x14ac:dyDescent="0.3">
      <c r="A21" s="583"/>
      <c r="B21" s="653" t="s">
        <v>827</v>
      </c>
      <c r="C21" s="654"/>
      <c r="D21" s="654"/>
      <c r="E21" s="654"/>
      <c r="F21" s="654"/>
      <c r="G21" s="654"/>
      <c r="H21" s="654"/>
      <c r="I21" s="654"/>
      <c r="J21" s="654"/>
      <c r="K21" s="654"/>
      <c r="L21" s="654"/>
      <c r="M21" s="654"/>
      <c r="N21" s="654"/>
      <c r="O21" s="654"/>
      <c r="P21" s="654"/>
      <c r="Q21" s="654"/>
      <c r="R21" s="654"/>
      <c r="S21" s="654"/>
      <c r="T21" s="655"/>
    </row>
    <row r="22" spans="1:20" s="35" customFormat="1" ht="79.5" customHeight="1" x14ac:dyDescent="0.3">
      <c r="A22" s="583"/>
      <c r="B22" s="286" t="s">
        <v>678</v>
      </c>
      <c r="C22" s="209">
        <v>37.6</v>
      </c>
      <c r="D22" s="151"/>
      <c r="E22" s="209">
        <v>40.4</v>
      </c>
      <c r="F22" s="151"/>
      <c r="G22" s="151"/>
      <c r="H22" s="151"/>
      <c r="I22" s="151"/>
      <c r="J22" s="151"/>
      <c r="K22" s="151"/>
      <c r="L22" s="151"/>
      <c r="M22" s="151"/>
      <c r="N22" s="151"/>
      <c r="O22" s="209">
        <v>41.8</v>
      </c>
      <c r="P22" s="151"/>
      <c r="Q22" s="209">
        <v>65</v>
      </c>
      <c r="R22" s="141"/>
      <c r="S22" s="283" t="s">
        <v>776</v>
      </c>
      <c r="T22" s="149" t="s">
        <v>0</v>
      </c>
    </row>
    <row r="23" spans="1:20" s="35" customFormat="1" ht="15" customHeight="1" x14ac:dyDescent="0.3">
      <c r="A23" s="583"/>
      <c r="B23" s="142"/>
      <c r="C23" s="143">
        <v>2013</v>
      </c>
      <c r="D23" s="54"/>
      <c r="E23" s="143">
        <v>2017</v>
      </c>
      <c r="F23" s="143"/>
      <c r="G23" s="143">
        <v>2018</v>
      </c>
      <c r="H23" s="143"/>
      <c r="I23" s="143">
        <v>2019</v>
      </c>
      <c r="J23" s="143"/>
      <c r="K23" s="143">
        <v>2020</v>
      </c>
      <c r="L23" s="143"/>
      <c r="M23" s="143">
        <v>2021</v>
      </c>
      <c r="N23" s="143"/>
      <c r="O23" s="143">
        <v>2022</v>
      </c>
      <c r="P23" s="143"/>
      <c r="Q23" s="143">
        <v>2022</v>
      </c>
      <c r="R23" s="140"/>
      <c r="S23" s="140"/>
      <c r="T23" s="146"/>
    </row>
    <row r="24" spans="1:20" s="35" customFormat="1" ht="60" customHeight="1" x14ac:dyDescent="0.3">
      <c r="A24" s="583"/>
      <c r="B24" s="286" t="s">
        <v>1287</v>
      </c>
      <c r="C24" s="209">
        <v>23.5</v>
      </c>
      <c r="D24" s="265"/>
      <c r="E24" s="144">
        <v>24.9</v>
      </c>
      <c r="F24" s="265"/>
      <c r="G24" s="144"/>
      <c r="H24" s="265"/>
      <c r="I24" s="152"/>
      <c r="J24" s="152"/>
      <c r="K24" s="152"/>
      <c r="L24" s="152"/>
      <c r="M24" s="152"/>
      <c r="N24" s="152"/>
      <c r="O24" s="192">
        <v>24.3</v>
      </c>
      <c r="P24" s="152"/>
      <c r="Q24" s="209">
        <v>30</v>
      </c>
      <c r="R24" s="141"/>
      <c r="S24" s="283" t="s">
        <v>776</v>
      </c>
      <c r="T24" s="149" t="s">
        <v>0</v>
      </c>
    </row>
    <row r="25" spans="1:20" s="35" customFormat="1" ht="15" customHeight="1" x14ac:dyDescent="0.3">
      <c r="A25" s="583"/>
      <c r="B25" s="47"/>
      <c r="C25" s="143">
        <v>2013</v>
      </c>
      <c r="D25" s="54"/>
      <c r="E25" s="143">
        <v>2017</v>
      </c>
      <c r="F25" s="143"/>
      <c r="G25" s="143">
        <v>2018</v>
      </c>
      <c r="H25" s="143"/>
      <c r="I25" s="143">
        <v>2019</v>
      </c>
      <c r="J25" s="143"/>
      <c r="K25" s="143">
        <v>2020</v>
      </c>
      <c r="L25" s="143"/>
      <c r="M25" s="143">
        <v>2021</v>
      </c>
      <c r="N25" s="143"/>
      <c r="O25" s="143">
        <v>2022</v>
      </c>
      <c r="P25" s="143"/>
      <c r="Q25" s="143">
        <v>2022</v>
      </c>
      <c r="R25" s="140"/>
      <c r="S25" s="140"/>
      <c r="T25" s="146"/>
    </row>
    <row r="26" spans="1:20" s="35" customFormat="1" ht="116.25" customHeight="1" x14ac:dyDescent="0.3">
      <c r="A26" s="583"/>
      <c r="B26" s="217" t="s">
        <v>1288</v>
      </c>
      <c r="C26" s="209">
        <v>35</v>
      </c>
      <c r="D26" s="265"/>
      <c r="E26" s="144">
        <v>30.6</v>
      </c>
      <c r="F26" s="265"/>
      <c r="H26" s="265"/>
      <c r="I26" s="152"/>
      <c r="J26" s="152"/>
      <c r="K26" s="152"/>
      <c r="L26" s="152"/>
      <c r="M26" s="152"/>
      <c r="N26" s="152"/>
      <c r="O26" s="192">
        <v>28.9</v>
      </c>
      <c r="P26" s="152"/>
      <c r="Q26" s="209">
        <v>5</v>
      </c>
      <c r="R26" s="141"/>
      <c r="S26" s="283" t="s">
        <v>828</v>
      </c>
      <c r="T26" s="149" t="s">
        <v>0</v>
      </c>
    </row>
    <row r="27" spans="1:20" s="35" customFormat="1" ht="15" customHeight="1" x14ac:dyDescent="0.3">
      <c r="A27" s="584"/>
      <c r="B27" s="47"/>
      <c r="C27" s="48">
        <v>2013</v>
      </c>
      <c r="D27" s="48"/>
      <c r="E27" s="48">
        <v>2017</v>
      </c>
      <c r="F27" s="48"/>
      <c r="G27" s="143">
        <v>2018</v>
      </c>
      <c r="H27" s="143"/>
      <c r="I27" s="143">
        <v>2019</v>
      </c>
      <c r="J27" s="143"/>
      <c r="K27" s="143">
        <v>2020</v>
      </c>
      <c r="L27" s="143"/>
      <c r="M27" s="143">
        <v>2021</v>
      </c>
      <c r="N27" s="143"/>
      <c r="O27" s="143">
        <v>2022</v>
      </c>
      <c r="P27" s="143"/>
      <c r="Q27" s="143">
        <v>2022</v>
      </c>
      <c r="R27" s="140"/>
      <c r="S27" s="140"/>
      <c r="T27" s="146"/>
    </row>
    <row r="28" spans="1:20" s="35" customFormat="1" ht="15" customHeight="1" x14ac:dyDescent="0.3">
      <c r="A28" s="579" t="s">
        <v>117</v>
      </c>
      <c r="B28" s="580"/>
      <c r="C28" s="580"/>
      <c r="D28" s="580"/>
      <c r="E28" s="580"/>
      <c r="F28" s="580"/>
      <c r="G28" s="580"/>
      <c r="H28" s="580"/>
      <c r="I28" s="580"/>
      <c r="J28" s="580"/>
      <c r="K28" s="580"/>
      <c r="L28" s="580"/>
      <c r="M28" s="580"/>
      <c r="N28" s="580"/>
      <c r="O28" s="580"/>
      <c r="P28" s="580"/>
      <c r="Q28" s="580"/>
      <c r="R28" s="580"/>
      <c r="S28" s="580"/>
      <c r="T28" s="581"/>
    </row>
    <row r="29" spans="1:20" s="35" customFormat="1" ht="81" customHeight="1" x14ac:dyDescent="0.3">
      <c r="A29" s="614" t="s">
        <v>829</v>
      </c>
      <c r="B29" s="170" t="s">
        <v>830</v>
      </c>
      <c r="C29" s="433">
        <v>33.4</v>
      </c>
      <c r="D29" s="53"/>
      <c r="E29" s="153"/>
      <c r="F29" s="269"/>
      <c r="G29" s="167">
        <v>30.3</v>
      </c>
      <c r="H29" s="400"/>
      <c r="I29" s="167">
        <v>28.8</v>
      </c>
      <c r="J29" s="192"/>
      <c r="K29" s="215"/>
      <c r="L29" s="187"/>
      <c r="M29" s="215">
        <v>26.7</v>
      </c>
      <c r="N29" s="143"/>
      <c r="O29" s="215"/>
      <c r="P29" s="143"/>
      <c r="Q29" s="432">
        <v>28.8</v>
      </c>
      <c r="R29" s="53"/>
      <c r="S29" s="280" t="s">
        <v>831</v>
      </c>
      <c r="T29" s="281" t="s">
        <v>317</v>
      </c>
    </row>
    <row r="30" spans="1:20" s="35" customFormat="1" ht="15" customHeight="1" x14ac:dyDescent="0.3">
      <c r="A30" s="615"/>
      <c r="B30" s="390"/>
      <c r="C30" s="143">
        <v>2015</v>
      </c>
      <c r="D30" s="53"/>
      <c r="E30" s="48">
        <v>2017</v>
      </c>
      <c r="F30" s="48"/>
      <c r="G30" s="143">
        <v>2018</v>
      </c>
      <c r="H30" s="143"/>
      <c r="I30" s="143">
        <v>2019</v>
      </c>
      <c r="J30" s="143"/>
      <c r="K30" s="143">
        <v>2020</v>
      </c>
      <c r="L30" s="143"/>
      <c r="M30" s="143">
        <v>2021</v>
      </c>
      <c r="N30" s="143"/>
      <c r="O30" s="143">
        <v>2022</v>
      </c>
      <c r="P30" s="143"/>
      <c r="Q30" s="143">
        <v>2022</v>
      </c>
      <c r="R30" s="53"/>
      <c r="S30" s="53"/>
      <c r="T30" s="55"/>
    </row>
    <row r="31" spans="1:20" s="35" customFormat="1" ht="81" customHeight="1" x14ac:dyDescent="0.3">
      <c r="A31" s="615"/>
      <c r="B31" s="288" t="s">
        <v>832</v>
      </c>
      <c r="C31" s="432">
        <v>10</v>
      </c>
      <c r="D31" s="280"/>
      <c r="E31" s="322"/>
      <c r="F31" s="280"/>
      <c r="G31" s="322"/>
      <c r="H31" s="280"/>
      <c r="I31" s="432">
        <v>10</v>
      </c>
      <c r="J31" s="432"/>
      <c r="K31" s="432">
        <v>10</v>
      </c>
      <c r="L31" s="434"/>
      <c r="M31" s="434">
        <v>10.199999999999999</v>
      </c>
      <c r="N31" s="95"/>
      <c r="O31" s="434">
        <v>10.3</v>
      </c>
      <c r="P31" s="95"/>
      <c r="Q31" s="434">
        <v>11.3</v>
      </c>
      <c r="R31" s="245"/>
      <c r="S31" s="532" t="s">
        <v>833</v>
      </c>
      <c r="T31" s="134" t="s">
        <v>0</v>
      </c>
    </row>
    <row r="32" spans="1:20" s="35" customFormat="1" ht="15" customHeight="1" x14ac:dyDescent="0.3">
      <c r="A32" s="615"/>
      <c r="B32" s="142"/>
      <c r="C32" s="143">
        <v>2018</v>
      </c>
      <c r="D32" s="143"/>
      <c r="E32" s="143"/>
      <c r="F32" s="143"/>
      <c r="G32" s="143"/>
      <c r="H32" s="143"/>
      <c r="I32" s="143">
        <v>2019</v>
      </c>
      <c r="J32" s="143"/>
      <c r="K32" s="143">
        <v>2020</v>
      </c>
      <c r="L32" s="143"/>
      <c r="M32" s="143">
        <v>2021</v>
      </c>
      <c r="N32" s="143"/>
      <c r="O32" s="143">
        <v>2022</v>
      </c>
      <c r="P32" s="143"/>
      <c r="Q32" s="143">
        <v>2022</v>
      </c>
      <c r="R32" s="51"/>
      <c r="S32" s="51"/>
      <c r="T32" s="52"/>
    </row>
    <row r="33" spans="1:20" s="35" customFormat="1" ht="15" customHeight="1" x14ac:dyDescent="0.3">
      <c r="A33" s="615"/>
      <c r="B33" s="650" t="s">
        <v>834</v>
      </c>
      <c r="C33" s="651"/>
      <c r="D33" s="651"/>
      <c r="E33" s="651"/>
      <c r="F33" s="651"/>
      <c r="G33" s="651"/>
      <c r="H33" s="651"/>
      <c r="I33" s="651"/>
      <c r="J33" s="651"/>
      <c r="K33" s="651"/>
      <c r="L33" s="651"/>
      <c r="M33" s="651"/>
      <c r="N33" s="651"/>
      <c r="O33" s="651"/>
      <c r="P33" s="651"/>
      <c r="Q33" s="651"/>
      <c r="R33" s="651"/>
      <c r="S33" s="651"/>
      <c r="T33" s="652"/>
    </row>
    <row r="34" spans="1:20" s="35" customFormat="1" ht="40" customHeight="1" x14ac:dyDescent="0.3">
      <c r="A34" s="615"/>
      <c r="B34" s="189" t="s">
        <v>693</v>
      </c>
      <c r="C34" s="210">
        <v>97</v>
      </c>
      <c r="D34" s="187"/>
      <c r="E34" s="192"/>
      <c r="F34" s="187"/>
      <c r="G34" s="192"/>
      <c r="H34" s="187"/>
      <c r="I34" s="192"/>
      <c r="J34" s="192"/>
      <c r="K34" s="209">
        <v>79</v>
      </c>
      <c r="L34" s="209"/>
      <c r="M34" s="209">
        <v>100</v>
      </c>
      <c r="N34" s="192"/>
      <c r="O34" s="209"/>
      <c r="P34" s="192"/>
      <c r="Q34" s="210">
        <v>98</v>
      </c>
      <c r="R34" s="175"/>
      <c r="S34" s="174" t="s">
        <v>140</v>
      </c>
      <c r="T34" s="305" t="s">
        <v>140</v>
      </c>
    </row>
    <row r="35" spans="1:20" s="35" customFormat="1" ht="15" customHeight="1" x14ac:dyDescent="0.3">
      <c r="A35" s="615"/>
      <c r="B35" s="324"/>
      <c r="C35" s="143">
        <v>2019</v>
      </c>
      <c r="D35" s="143"/>
      <c r="E35" s="143"/>
      <c r="F35" s="143"/>
      <c r="G35" s="143"/>
      <c r="H35" s="143"/>
      <c r="I35" s="143"/>
      <c r="J35" s="143"/>
      <c r="K35" s="143">
        <v>2020</v>
      </c>
      <c r="L35" s="143"/>
      <c r="M35" s="143">
        <v>2021</v>
      </c>
      <c r="N35" s="143"/>
      <c r="O35" s="143">
        <v>2022</v>
      </c>
      <c r="P35" s="143"/>
      <c r="Q35" s="143">
        <v>2022</v>
      </c>
      <c r="R35" s="140"/>
      <c r="S35" s="140"/>
      <c r="T35" s="146"/>
    </row>
    <row r="36" spans="1:20" s="35" customFormat="1" ht="40" customHeight="1" x14ac:dyDescent="0.3">
      <c r="A36" s="615"/>
      <c r="B36" s="286" t="s">
        <v>694</v>
      </c>
      <c r="C36" s="209">
        <v>77</v>
      </c>
      <c r="D36" s="265"/>
      <c r="E36" s="200"/>
      <c r="F36" s="265"/>
      <c r="G36" s="200"/>
      <c r="H36" s="265"/>
      <c r="I36" s="167"/>
      <c r="J36" s="167"/>
      <c r="K36" s="167">
        <v>69</v>
      </c>
      <c r="L36" s="192"/>
      <c r="M36" s="209">
        <v>99</v>
      </c>
      <c r="N36" s="167"/>
      <c r="O36" s="209"/>
      <c r="P36" s="167"/>
      <c r="Q36" s="209">
        <v>84</v>
      </c>
      <c r="R36" s="279"/>
      <c r="S36" s="174" t="s">
        <v>140</v>
      </c>
      <c r="T36" s="305" t="s">
        <v>140</v>
      </c>
    </row>
    <row r="37" spans="1:20" s="35" customFormat="1" ht="15" customHeight="1" x14ac:dyDescent="0.3">
      <c r="A37" s="615"/>
      <c r="B37" s="324"/>
      <c r="C37" s="143">
        <v>2019</v>
      </c>
      <c r="D37" s="143"/>
      <c r="E37" s="143"/>
      <c r="F37" s="143"/>
      <c r="G37" s="143"/>
      <c r="H37" s="143"/>
      <c r="I37" s="143"/>
      <c r="J37" s="143"/>
      <c r="K37" s="143">
        <v>2020</v>
      </c>
      <c r="L37" s="143"/>
      <c r="M37" s="143">
        <v>2021</v>
      </c>
      <c r="N37" s="143"/>
      <c r="O37" s="143">
        <v>2022</v>
      </c>
      <c r="P37" s="143"/>
      <c r="Q37" s="143">
        <v>2022</v>
      </c>
      <c r="R37" s="140"/>
      <c r="S37" s="140"/>
      <c r="T37" s="146"/>
    </row>
    <row r="38" spans="1:20" s="35" customFormat="1" ht="15" customHeight="1" x14ac:dyDescent="0.3">
      <c r="A38" s="615"/>
      <c r="B38" s="650" t="s">
        <v>835</v>
      </c>
      <c r="C38" s="651"/>
      <c r="D38" s="651"/>
      <c r="E38" s="651"/>
      <c r="F38" s="651"/>
      <c r="G38" s="651"/>
      <c r="H38" s="651"/>
      <c r="I38" s="651"/>
      <c r="J38" s="651"/>
      <c r="K38" s="651"/>
      <c r="L38" s="651"/>
      <c r="M38" s="651"/>
      <c r="N38" s="651"/>
      <c r="O38" s="651"/>
      <c r="P38" s="651"/>
      <c r="Q38" s="651"/>
      <c r="R38" s="651"/>
      <c r="S38" s="651"/>
      <c r="T38" s="652"/>
    </row>
    <row r="39" spans="1:20" s="35" customFormat="1" ht="54.75" customHeight="1" x14ac:dyDescent="0.3">
      <c r="A39" s="615"/>
      <c r="B39" s="189" t="s">
        <v>156</v>
      </c>
      <c r="C39" s="360">
        <v>4.43</v>
      </c>
      <c r="D39" s="187"/>
      <c r="E39" s="192">
        <v>3.73</v>
      </c>
      <c r="F39" s="187"/>
      <c r="G39" s="192">
        <v>2.21</v>
      </c>
      <c r="H39" s="187"/>
      <c r="I39" s="274">
        <v>3.2</v>
      </c>
      <c r="J39" s="192"/>
      <c r="K39" s="483">
        <v>4.72</v>
      </c>
      <c r="L39" s="192"/>
      <c r="M39" s="266">
        <v>0.03</v>
      </c>
      <c r="N39" s="192"/>
      <c r="O39" s="209"/>
      <c r="P39" s="192"/>
      <c r="Q39" s="210" t="s">
        <v>455</v>
      </c>
      <c r="R39" s="175"/>
      <c r="S39" s="174" t="s">
        <v>140</v>
      </c>
      <c r="T39" s="305" t="s">
        <v>140</v>
      </c>
    </row>
    <row r="40" spans="1:20" s="35" customFormat="1" ht="15" customHeight="1" x14ac:dyDescent="0.3">
      <c r="A40" s="615"/>
      <c r="B40" s="324"/>
      <c r="C40" s="143">
        <v>2016</v>
      </c>
      <c r="D40" s="143"/>
      <c r="E40" s="143">
        <v>2017</v>
      </c>
      <c r="F40" s="143"/>
      <c r="G40" s="143">
        <v>2018</v>
      </c>
      <c r="H40" s="143"/>
      <c r="I40" s="143">
        <v>2019</v>
      </c>
      <c r="J40" s="143"/>
      <c r="K40" s="143">
        <v>2020</v>
      </c>
      <c r="L40" s="143"/>
      <c r="M40" s="143">
        <v>2021</v>
      </c>
      <c r="N40" s="143"/>
      <c r="O40" s="143">
        <v>2022</v>
      </c>
      <c r="P40" s="143"/>
      <c r="Q40" s="143">
        <v>2022</v>
      </c>
      <c r="R40" s="140"/>
      <c r="S40" s="140"/>
      <c r="T40" s="146"/>
    </row>
    <row r="41" spans="1:20" s="35" customFormat="1" ht="54.75" customHeight="1" x14ac:dyDescent="0.3">
      <c r="A41" s="615"/>
      <c r="B41" s="286" t="s">
        <v>836</v>
      </c>
      <c r="C41" s="266">
        <v>2.89</v>
      </c>
      <c r="D41" s="265"/>
      <c r="E41" s="200"/>
      <c r="F41" s="265"/>
      <c r="G41" s="200"/>
      <c r="H41" s="265"/>
      <c r="I41" s="274">
        <v>3.8</v>
      </c>
      <c r="J41" s="274"/>
      <c r="K41" s="274">
        <v>5.29</v>
      </c>
      <c r="L41" s="130"/>
      <c r="M41" s="266">
        <v>0.17</v>
      </c>
      <c r="N41" s="167"/>
      <c r="O41" s="209"/>
      <c r="P41" s="167"/>
      <c r="Q41" s="209" t="s">
        <v>455</v>
      </c>
      <c r="R41" s="279"/>
      <c r="S41" s="174" t="s">
        <v>140</v>
      </c>
      <c r="T41" s="305" t="s">
        <v>140</v>
      </c>
    </row>
    <row r="42" spans="1:20" s="35" customFormat="1" ht="15" customHeight="1" x14ac:dyDescent="0.3">
      <c r="A42" s="615"/>
      <c r="B42" s="324"/>
      <c r="C42" s="143">
        <v>2018</v>
      </c>
      <c r="D42" s="143"/>
      <c r="E42" s="143"/>
      <c r="F42" s="143"/>
      <c r="G42" s="143"/>
      <c r="H42" s="143"/>
      <c r="I42" s="143">
        <v>2019</v>
      </c>
      <c r="J42" s="143"/>
      <c r="K42" s="143">
        <v>2020</v>
      </c>
      <c r="L42" s="143"/>
      <c r="M42" s="143">
        <v>2021</v>
      </c>
      <c r="N42" s="143"/>
      <c r="O42" s="143">
        <v>2022</v>
      </c>
      <c r="P42" s="143"/>
      <c r="Q42" s="143">
        <v>2022</v>
      </c>
      <c r="R42" s="140"/>
      <c r="S42" s="140"/>
      <c r="T42" s="146"/>
    </row>
    <row r="43" spans="1:20" s="35" customFormat="1" ht="78" customHeight="1" x14ac:dyDescent="0.3">
      <c r="A43" s="615"/>
      <c r="B43" s="185" t="s">
        <v>837</v>
      </c>
      <c r="C43" s="210">
        <v>91.3</v>
      </c>
      <c r="D43" s="190"/>
      <c r="E43" s="204"/>
      <c r="F43" s="271"/>
      <c r="G43" s="204">
        <v>90.9</v>
      </c>
      <c r="H43" s="271"/>
      <c r="I43" s="204">
        <v>90.6</v>
      </c>
      <c r="J43" s="204"/>
      <c r="K43" s="204">
        <v>90.2</v>
      </c>
      <c r="L43" s="265"/>
      <c r="M43" s="204">
        <v>91.2</v>
      </c>
      <c r="N43" s="190"/>
      <c r="O43" s="204">
        <v>92.2</v>
      </c>
      <c r="P43" s="190"/>
      <c r="Q43" s="210">
        <v>92</v>
      </c>
      <c r="R43" s="140"/>
      <c r="S43" s="140" t="s">
        <v>159</v>
      </c>
      <c r="T43" s="270" t="s">
        <v>159</v>
      </c>
    </row>
    <row r="44" spans="1:20" s="35" customFormat="1" ht="15" customHeight="1" x14ac:dyDescent="0.3">
      <c r="A44" s="615"/>
      <c r="B44" s="185"/>
      <c r="C44" s="190">
        <v>2017</v>
      </c>
      <c r="D44" s="190"/>
      <c r="E44" s="150"/>
      <c r="F44" s="150"/>
      <c r="G44" s="150">
        <v>2018</v>
      </c>
      <c r="H44" s="150"/>
      <c r="I44" s="150">
        <v>2019</v>
      </c>
      <c r="J44" s="150"/>
      <c r="K44" s="150">
        <v>2020</v>
      </c>
      <c r="L44" s="150"/>
      <c r="M44" s="150">
        <v>2021</v>
      </c>
      <c r="N44" s="190"/>
      <c r="O44" s="150">
        <v>2022</v>
      </c>
      <c r="P44" s="190"/>
      <c r="Q44" s="190">
        <v>2022</v>
      </c>
      <c r="R44" s="175"/>
      <c r="S44" s="175"/>
      <c r="T44" s="203"/>
    </row>
    <row r="45" spans="1:20" s="35" customFormat="1" ht="60" customHeight="1" x14ac:dyDescent="0.3">
      <c r="A45" s="615"/>
      <c r="B45" s="185" t="s">
        <v>838</v>
      </c>
      <c r="C45" s="210">
        <v>50.1</v>
      </c>
      <c r="D45" s="190"/>
      <c r="E45" s="209">
        <v>46.2</v>
      </c>
      <c r="F45" s="152"/>
      <c r="G45" s="209">
        <v>46.6</v>
      </c>
      <c r="H45" s="240"/>
      <c r="I45" s="209">
        <v>47.6</v>
      </c>
      <c r="J45" s="327"/>
      <c r="K45" s="327">
        <v>45.8</v>
      </c>
      <c r="L45" s="240"/>
      <c r="M45" s="327">
        <v>51.2</v>
      </c>
      <c r="N45" s="190"/>
      <c r="O45" s="327">
        <v>53.5</v>
      </c>
      <c r="P45" s="190"/>
      <c r="Q45" s="210" t="s">
        <v>454</v>
      </c>
      <c r="R45" s="175"/>
      <c r="S45" s="140" t="s">
        <v>779</v>
      </c>
      <c r="T45" s="270" t="s">
        <v>0</v>
      </c>
    </row>
    <row r="46" spans="1:20" s="35" customFormat="1" ht="15" customHeight="1" x14ac:dyDescent="0.3">
      <c r="A46" s="616"/>
      <c r="B46" s="185"/>
      <c r="C46" s="190">
        <v>2015</v>
      </c>
      <c r="D46" s="190"/>
      <c r="E46" s="143">
        <v>2017</v>
      </c>
      <c r="F46" s="143"/>
      <c r="G46" s="143">
        <v>2018</v>
      </c>
      <c r="H46" s="143"/>
      <c r="I46" s="143">
        <v>2019</v>
      </c>
      <c r="J46" s="143"/>
      <c r="K46" s="143">
        <v>2020</v>
      </c>
      <c r="L46" s="143"/>
      <c r="M46" s="143">
        <v>2021</v>
      </c>
      <c r="N46" s="190"/>
      <c r="O46" s="143">
        <v>2022</v>
      </c>
      <c r="P46" s="190"/>
      <c r="Q46" s="190">
        <v>2022</v>
      </c>
      <c r="R46" s="175"/>
      <c r="S46" s="175"/>
      <c r="T46" s="203"/>
    </row>
    <row r="47" spans="1:20" s="35" customFormat="1" ht="12.4" customHeight="1" x14ac:dyDescent="0.3">
      <c r="A47" s="356"/>
      <c r="B47" s="537"/>
      <c r="C47" s="538"/>
      <c r="D47" s="538"/>
      <c r="E47" s="527"/>
      <c r="F47" s="527"/>
      <c r="G47" s="527"/>
      <c r="H47" s="527"/>
      <c r="I47" s="527"/>
      <c r="J47" s="527"/>
      <c r="K47" s="527"/>
      <c r="L47" s="527"/>
      <c r="M47" s="527"/>
      <c r="N47" s="538"/>
      <c r="O47" s="527"/>
      <c r="P47" s="538"/>
      <c r="Q47" s="538"/>
      <c r="R47" s="296"/>
      <c r="S47" s="296"/>
      <c r="T47" s="494"/>
    </row>
    <row r="48" spans="1:20" s="35" customFormat="1" ht="15" customHeight="1" x14ac:dyDescent="0.3">
      <c r="A48" s="70"/>
      <c r="B48" s="71"/>
      <c r="C48" s="72"/>
      <c r="D48" s="72"/>
      <c r="E48" s="72"/>
      <c r="F48" s="72"/>
      <c r="G48" s="72"/>
      <c r="H48" s="72"/>
      <c r="I48" s="72"/>
      <c r="J48" s="72"/>
      <c r="K48" s="72"/>
      <c r="L48" s="72"/>
      <c r="M48" s="72"/>
      <c r="N48" s="72"/>
      <c r="O48" s="72"/>
      <c r="P48" s="72"/>
      <c r="Q48" s="72"/>
      <c r="R48" s="72"/>
      <c r="S48" s="72"/>
      <c r="T48" s="72"/>
    </row>
    <row r="49" spans="1:20" s="35" customFormat="1" ht="15" customHeight="1" x14ac:dyDescent="0.3">
      <c r="A49" s="578" t="s">
        <v>296</v>
      </c>
      <c r="B49" s="578"/>
      <c r="C49" s="578"/>
      <c r="D49" s="578"/>
      <c r="E49" s="578"/>
      <c r="F49" s="578"/>
      <c r="G49" s="578"/>
      <c r="H49" s="578"/>
      <c r="I49" s="578"/>
      <c r="J49" s="578"/>
      <c r="K49" s="578"/>
      <c r="L49" s="578"/>
      <c r="M49" s="578"/>
      <c r="N49" s="578"/>
      <c r="O49" s="578"/>
      <c r="P49" s="578"/>
      <c r="Q49" s="578"/>
      <c r="R49" s="578"/>
      <c r="S49" s="578"/>
      <c r="T49" s="578"/>
    </row>
    <row r="50" spans="1:20" s="35" customFormat="1" ht="15" customHeight="1" x14ac:dyDescent="0.3">
      <c r="A50" s="610" t="s">
        <v>289</v>
      </c>
      <c r="B50" s="610"/>
      <c r="C50" s="610"/>
      <c r="D50" s="610"/>
      <c r="E50" s="610"/>
      <c r="F50" s="610"/>
      <c r="G50" s="610"/>
      <c r="H50" s="610"/>
      <c r="I50" s="610"/>
      <c r="J50" s="610"/>
      <c r="K50" s="610"/>
      <c r="L50" s="610"/>
      <c r="M50" s="610"/>
      <c r="N50" s="610"/>
      <c r="O50" s="610"/>
      <c r="P50" s="610"/>
      <c r="Q50" s="610"/>
      <c r="R50" s="610"/>
      <c r="S50" s="610"/>
      <c r="T50" s="610"/>
    </row>
    <row r="51" spans="1:20" s="35" customFormat="1" ht="15" customHeight="1" x14ac:dyDescent="0.3">
      <c r="A51" s="610" t="s">
        <v>1145</v>
      </c>
      <c r="B51" s="610"/>
      <c r="C51" s="610"/>
      <c r="D51" s="610"/>
      <c r="E51" s="610"/>
      <c r="F51" s="610"/>
      <c r="G51" s="610"/>
      <c r="H51" s="610"/>
      <c r="I51" s="610"/>
      <c r="J51" s="610"/>
      <c r="K51" s="610"/>
      <c r="L51" s="610"/>
      <c r="M51" s="610"/>
      <c r="N51" s="610"/>
      <c r="O51" s="610"/>
      <c r="P51" s="610"/>
      <c r="Q51" s="610"/>
      <c r="R51" s="610"/>
      <c r="S51" s="610"/>
      <c r="T51" s="610"/>
    </row>
    <row r="52" spans="1:20" s="35" customFormat="1" ht="15" customHeight="1" x14ac:dyDescent="0.3">
      <c r="A52" s="578" t="s">
        <v>1290</v>
      </c>
      <c r="B52" s="578"/>
      <c r="C52" s="578"/>
      <c r="D52" s="578"/>
      <c r="E52" s="578"/>
      <c r="F52" s="578"/>
      <c r="G52" s="578"/>
      <c r="H52" s="578"/>
      <c r="I52" s="578"/>
      <c r="J52" s="578"/>
      <c r="K52" s="578"/>
      <c r="L52" s="578"/>
      <c r="M52" s="578"/>
      <c r="N52" s="578"/>
      <c r="O52" s="578"/>
      <c r="P52" s="578"/>
      <c r="Q52" s="578"/>
      <c r="R52" s="578"/>
      <c r="S52" s="578"/>
      <c r="T52" s="578"/>
    </row>
    <row r="53" spans="1:20" s="35" customFormat="1" ht="15" customHeight="1" x14ac:dyDescent="0.3">
      <c r="A53" s="578" t="s">
        <v>1291</v>
      </c>
      <c r="B53" s="578"/>
      <c r="C53" s="578"/>
      <c r="D53" s="578"/>
      <c r="E53" s="578"/>
      <c r="F53" s="578"/>
      <c r="G53" s="578"/>
      <c r="H53" s="578"/>
      <c r="I53" s="578"/>
      <c r="J53" s="578"/>
      <c r="K53" s="578"/>
      <c r="L53" s="578"/>
      <c r="M53" s="578"/>
      <c r="N53" s="578"/>
      <c r="O53" s="578"/>
      <c r="P53" s="578"/>
      <c r="Q53" s="578"/>
      <c r="R53" s="578"/>
      <c r="S53" s="578"/>
      <c r="T53" s="578"/>
    </row>
    <row r="54" spans="1:20" s="35" customFormat="1" ht="15" customHeight="1" x14ac:dyDescent="0.3">
      <c r="A54" s="578" t="s">
        <v>1292</v>
      </c>
      <c r="B54" s="578"/>
      <c r="C54" s="578"/>
      <c r="D54" s="578"/>
      <c r="E54" s="578"/>
      <c r="F54" s="578"/>
      <c r="G54" s="578"/>
      <c r="H54" s="578"/>
      <c r="I54" s="578"/>
      <c r="J54" s="578"/>
      <c r="K54" s="578"/>
      <c r="L54" s="578"/>
      <c r="M54" s="578"/>
      <c r="N54" s="578"/>
      <c r="O54" s="578"/>
      <c r="P54" s="578"/>
      <c r="Q54" s="578"/>
      <c r="R54" s="578"/>
      <c r="S54" s="578"/>
      <c r="T54" s="578"/>
    </row>
    <row r="55" spans="1:20" s="35" customFormat="1" ht="15" customHeight="1" x14ac:dyDescent="0.3">
      <c r="A55" s="578" t="s">
        <v>1293</v>
      </c>
      <c r="B55" s="578"/>
      <c r="C55" s="578"/>
      <c r="D55" s="578"/>
      <c r="E55" s="578"/>
      <c r="F55" s="578"/>
      <c r="G55" s="578"/>
      <c r="H55" s="578"/>
      <c r="I55" s="578"/>
      <c r="J55" s="578"/>
      <c r="K55" s="578"/>
      <c r="L55" s="578"/>
      <c r="M55" s="578"/>
      <c r="N55" s="578"/>
      <c r="O55" s="578"/>
      <c r="P55" s="578"/>
      <c r="Q55" s="578"/>
      <c r="R55" s="578"/>
      <c r="S55" s="578"/>
      <c r="T55" s="578"/>
    </row>
    <row r="56" spans="1:20" s="35" customFormat="1" ht="15" customHeight="1" x14ac:dyDescent="0.3">
      <c r="A56" s="74" t="s">
        <v>1453</v>
      </c>
      <c r="B56" s="74"/>
      <c r="C56" s="74"/>
      <c r="D56" s="74"/>
      <c r="E56" s="74"/>
      <c r="F56" s="74"/>
      <c r="G56" s="74"/>
      <c r="H56" s="74"/>
      <c r="I56" s="74"/>
      <c r="J56" s="74"/>
      <c r="K56" s="74"/>
      <c r="L56" s="74"/>
      <c r="M56" s="74"/>
      <c r="N56" s="74"/>
      <c r="O56" s="74"/>
      <c r="P56" s="74"/>
      <c r="Q56" s="74"/>
      <c r="R56" s="74"/>
      <c r="S56" s="74"/>
      <c r="T56" s="74"/>
    </row>
    <row r="57" spans="1:20" s="35" customFormat="1" ht="15" customHeight="1" x14ac:dyDescent="0.3">
      <c r="A57" s="622"/>
      <c r="B57" s="622"/>
      <c r="C57" s="622"/>
      <c r="D57" s="622"/>
      <c r="E57" s="622"/>
      <c r="F57" s="622"/>
      <c r="G57" s="622"/>
      <c r="H57" s="622"/>
      <c r="I57" s="622"/>
      <c r="J57" s="622"/>
      <c r="K57" s="622"/>
      <c r="L57" s="622"/>
      <c r="M57" s="622"/>
      <c r="N57" s="622"/>
      <c r="O57" s="622"/>
      <c r="P57" s="622"/>
      <c r="Q57" s="622"/>
      <c r="R57" s="622"/>
      <c r="S57" s="622"/>
      <c r="T57" s="622"/>
    </row>
    <row r="58" spans="1:20" s="35" customFormat="1" ht="15" customHeight="1" x14ac:dyDescent="0.3"/>
    <row r="59" spans="1:20" s="35" customFormat="1" ht="15" customHeight="1" x14ac:dyDescent="0.3">
      <c r="A59" s="609" t="s">
        <v>353</v>
      </c>
      <c r="B59" s="609"/>
      <c r="C59" s="609"/>
      <c r="D59" s="609"/>
      <c r="E59" s="609"/>
      <c r="F59" s="609"/>
      <c r="G59" s="609"/>
      <c r="H59" s="609"/>
      <c r="I59" s="609"/>
      <c r="J59" s="609"/>
      <c r="K59" s="609"/>
      <c r="L59" s="609"/>
      <c r="M59" s="609"/>
      <c r="N59" s="609"/>
      <c r="O59" s="609"/>
      <c r="P59" s="609"/>
      <c r="Q59" s="609"/>
      <c r="R59" s="236"/>
      <c r="S59" s="236"/>
      <c r="T59" s="236"/>
    </row>
    <row r="60" spans="1:20" s="35" customFormat="1" ht="15" customHeight="1" x14ac:dyDescent="0.3">
      <c r="A60" s="235" t="s">
        <v>376</v>
      </c>
      <c r="B60" s="234"/>
      <c r="F60" s="234"/>
      <c r="G60" s="114" t="s">
        <v>1254</v>
      </c>
      <c r="H60" s="234"/>
      <c r="I60" s="234"/>
      <c r="J60" s="234"/>
      <c r="K60" s="234"/>
      <c r="L60" s="234"/>
      <c r="M60" s="234"/>
      <c r="N60" s="234"/>
      <c r="O60" s="234"/>
      <c r="P60" s="234"/>
      <c r="Q60" s="234"/>
      <c r="R60" s="236"/>
      <c r="S60" s="236"/>
      <c r="T60" s="236"/>
    </row>
    <row r="61" spans="1:20" s="35" customFormat="1" ht="15" customHeight="1" x14ac:dyDescent="0.3">
      <c r="A61" s="235" t="s">
        <v>377</v>
      </c>
      <c r="B61" s="234"/>
      <c r="F61" s="234"/>
      <c r="G61" s="235" t="s">
        <v>1214</v>
      </c>
      <c r="H61" s="234"/>
      <c r="I61" s="234"/>
      <c r="J61" s="234"/>
      <c r="K61" s="234"/>
      <c r="L61" s="234"/>
      <c r="M61" s="234"/>
      <c r="N61" s="234"/>
      <c r="O61" s="234"/>
      <c r="P61" s="234"/>
      <c r="Q61" s="234"/>
      <c r="R61" s="236"/>
      <c r="S61" s="236"/>
      <c r="T61" s="236"/>
    </row>
    <row r="62" spans="1:20" s="35" customFormat="1" ht="15" customHeight="1" x14ac:dyDescent="0.3">
      <c r="A62" s="235" t="s">
        <v>378</v>
      </c>
      <c r="B62" s="234"/>
      <c r="C62" s="234"/>
      <c r="D62" s="236"/>
      <c r="E62" s="236"/>
      <c r="F62" s="236"/>
      <c r="G62" s="235" t="s">
        <v>381</v>
      </c>
      <c r="H62" s="236"/>
      <c r="I62" s="236"/>
      <c r="J62" s="236"/>
      <c r="K62" s="236"/>
      <c r="L62" s="236"/>
      <c r="M62" s="236"/>
      <c r="N62" s="236"/>
      <c r="O62" s="236"/>
      <c r="P62" s="236"/>
      <c r="Q62" s="236"/>
      <c r="R62" s="236"/>
      <c r="S62" s="236"/>
      <c r="T62" s="236"/>
    </row>
    <row r="63" spans="1:20" s="35" customFormat="1" ht="15" customHeight="1" x14ac:dyDescent="0.3">
      <c r="A63" s="235" t="s">
        <v>1294</v>
      </c>
      <c r="B63" s="234"/>
      <c r="C63" s="234"/>
      <c r="D63" s="236"/>
      <c r="E63" s="236"/>
      <c r="F63" s="236"/>
      <c r="G63" s="235" t="s">
        <v>368</v>
      </c>
      <c r="H63" s="236"/>
      <c r="I63" s="236"/>
      <c r="J63" s="236"/>
      <c r="K63" s="236"/>
      <c r="L63" s="236"/>
      <c r="M63" s="236"/>
      <c r="N63" s="236"/>
      <c r="O63" s="236"/>
      <c r="P63" s="236"/>
      <c r="Q63" s="236"/>
      <c r="R63" s="236"/>
      <c r="S63" s="236"/>
      <c r="T63" s="236"/>
    </row>
    <row r="64" spans="1:20" s="35" customFormat="1" ht="15" customHeight="1" x14ac:dyDescent="0.3">
      <c r="A64" s="114" t="s">
        <v>1253</v>
      </c>
      <c r="B64" s="236"/>
      <c r="C64" s="236"/>
      <c r="D64" s="236"/>
      <c r="E64" s="236"/>
      <c r="F64" s="236"/>
      <c r="G64" s="235" t="s">
        <v>1215</v>
      </c>
      <c r="H64" s="236"/>
      <c r="I64" s="236"/>
      <c r="J64" s="236"/>
      <c r="K64" s="236"/>
      <c r="L64" s="236"/>
      <c r="M64" s="236"/>
      <c r="N64" s="236"/>
      <c r="O64" s="236"/>
      <c r="P64" s="236"/>
      <c r="Q64" s="236"/>
      <c r="R64" s="236"/>
      <c r="S64" s="236"/>
      <c r="T64" s="236"/>
    </row>
    <row r="65" spans="1:20" s="35" customFormat="1" ht="15" customHeight="1" x14ac:dyDescent="0.3">
      <c r="B65" s="33"/>
      <c r="C65" s="33"/>
      <c r="D65" s="33"/>
      <c r="E65" s="33"/>
      <c r="F65" s="33"/>
      <c r="G65" s="33"/>
      <c r="H65" s="33"/>
      <c r="I65" s="33"/>
      <c r="J65" s="33"/>
      <c r="K65" s="33"/>
      <c r="L65" s="33"/>
      <c r="M65" s="33"/>
      <c r="N65" s="33"/>
      <c r="O65" s="33"/>
      <c r="P65" s="33"/>
      <c r="Q65" s="33"/>
      <c r="R65" s="33"/>
      <c r="S65" s="33"/>
      <c r="T65" s="33"/>
    </row>
    <row r="66" spans="1:20" s="35" customFormat="1" ht="12.75" customHeight="1" x14ac:dyDescent="0.3">
      <c r="B66" s="33"/>
      <c r="C66" s="33"/>
      <c r="D66" s="33"/>
      <c r="E66" s="33"/>
      <c r="F66" s="33"/>
      <c r="G66" s="33"/>
      <c r="H66" s="33"/>
      <c r="I66" s="33"/>
      <c r="J66" s="33"/>
      <c r="K66" s="33"/>
      <c r="L66" s="33"/>
      <c r="M66" s="33"/>
      <c r="N66" s="33"/>
      <c r="O66" s="33"/>
      <c r="P66" s="33"/>
      <c r="R66" s="33"/>
      <c r="S66" s="33"/>
      <c r="T66" s="33"/>
    </row>
    <row r="67" spans="1:20" s="35" customFormat="1" x14ac:dyDescent="0.3">
      <c r="B67" s="33"/>
      <c r="C67" s="33"/>
      <c r="D67" s="33"/>
      <c r="E67" s="33"/>
      <c r="F67" s="33"/>
      <c r="G67" s="33"/>
      <c r="H67" s="33"/>
      <c r="I67" s="33"/>
      <c r="J67" s="33"/>
      <c r="K67" s="33"/>
      <c r="L67" s="33"/>
      <c r="M67" s="33"/>
      <c r="N67" s="33"/>
      <c r="O67" s="33"/>
      <c r="P67" s="33"/>
      <c r="Q67" s="235"/>
      <c r="R67" s="33"/>
      <c r="S67" s="33"/>
      <c r="T67" s="33"/>
    </row>
    <row r="68" spans="1:20" s="35" customFormat="1" x14ac:dyDescent="0.3">
      <c r="B68" s="33"/>
      <c r="C68" s="33"/>
      <c r="D68" s="33"/>
      <c r="E68" s="33"/>
      <c r="F68" s="33"/>
      <c r="G68" s="33"/>
      <c r="H68" s="33"/>
      <c r="I68" s="33"/>
      <c r="J68" s="33"/>
      <c r="K68" s="33"/>
      <c r="L68" s="33"/>
      <c r="M68" s="33"/>
      <c r="N68" s="33"/>
      <c r="O68" s="33"/>
      <c r="P68" s="33"/>
      <c r="R68" s="33"/>
      <c r="S68" s="33"/>
      <c r="T68" s="33"/>
    </row>
    <row r="69" spans="1:20" s="35" customFormat="1" x14ac:dyDescent="0.3">
      <c r="B69" s="33"/>
      <c r="C69" s="33"/>
      <c r="D69" s="33"/>
      <c r="E69" s="33"/>
      <c r="F69" s="33"/>
      <c r="G69" s="33"/>
      <c r="H69" s="33"/>
      <c r="I69" s="33"/>
      <c r="J69" s="33"/>
      <c r="K69" s="33"/>
      <c r="L69" s="33"/>
      <c r="M69" s="33"/>
      <c r="N69" s="33"/>
      <c r="O69" s="33"/>
      <c r="P69" s="33"/>
      <c r="R69" s="33"/>
      <c r="S69" s="33"/>
      <c r="T69" s="33"/>
    </row>
    <row r="70" spans="1:20" s="35" customFormat="1" x14ac:dyDescent="0.3">
      <c r="B70" s="33"/>
      <c r="C70" s="33"/>
      <c r="D70" s="33"/>
      <c r="E70" s="33"/>
      <c r="F70" s="33"/>
      <c r="G70" s="33"/>
      <c r="H70" s="33"/>
      <c r="I70" s="33"/>
      <c r="J70" s="33"/>
      <c r="K70" s="33"/>
      <c r="L70" s="33"/>
      <c r="M70" s="33"/>
      <c r="N70" s="33"/>
      <c r="O70" s="33"/>
      <c r="P70" s="33"/>
      <c r="Q70" s="33"/>
      <c r="R70" s="33"/>
      <c r="S70" s="33"/>
      <c r="T70" s="33"/>
    </row>
    <row r="71" spans="1:20" s="35" customFormat="1" x14ac:dyDescent="0.3">
      <c r="B71" s="33"/>
      <c r="C71" s="33"/>
      <c r="D71" s="33"/>
      <c r="E71" s="33"/>
      <c r="F71" s="33"/>
      <c r="G71" s="33"/>
      <c r="H71" s="33"/>
      <c r="I71" s="33"/>
      <c r="J71" s="33"/>
      <c r="K71" s="33"/>
      <c r="L71" s="33"/>
      <c r="M71" s="33"/>
      <c r="N71" s="33"/>
      <c r="O71" s="33"/>
      <c r="P71" s="33"/>
      <c r="Q71" s="33"/>
      <c r="R71" s="33"/>
      <c r="S71" s="33"/>
      <c r="T71" s="33"/>
    </row>
    <row r="72" spans="1:20" s="35" customFormat="1" x14ac:dyDescent="0.3">
      <c r="B72" s="33"/>
      <c r="C72" s="33"/>
      <c r="D72" s="33"/>
      <c r="E72" s="33"/>
      <c r="F72" s="33"/>
      <c r="G72" s="33"/>
      <c r="H72" s="33"/>
      <c r="I72" s="33"/>
      <c r="J72" s="33"/>
      <c r="K72" s="33"/>
      <c r="L72" s="33"/>
      <c r="M72" s="33"/>
      <c r="N72" s="33"/>
      <c r="O72" s="33"/>
      <c r="P72" s="33"/>
      <c r="Q72" s="33"/>
      <c r="R72" s="33"/>
      <c r="S72" s="33"/>
      <c r="T72" s="33"/>
    </row>
    <row r="73" spans="1:20" s="35" customFormat="1" x14ac:dyDescent="0.3">
      <c r="A73" s="33"/>
      <c r="B73" s="33"/>
      <c r="C73" s="33"/>
      <c r="D73" s="33"/>
      <c r="E73" s="33"/>
      <c r="F73" s="33"/>
      <c r="G73" s="33"/>
      <c r="H73" s="33"/>
      <c r="I73" s="33"/>
      <c r="J73" s="33"/>
      <c r="K73" s="33"/>
      <c r="L73" s="33"/>
      <c r="M73" s="33"/>
      <c r="N73" s="33"/>
      <c r="O73" s="33"/>
      <c r="P73" s="33"/>
      <c r="Q73" s="33"/>
      <c r="R73" s="33"/>
      <c r="S73" s="33"/>
      <c r="T73" s="33"/>
    </row>
    <row r="74" spans="1:20" s="35" customFormat="1" ht="30" customHeight="1" x14ac:dyDescent="0.3">
      <c r="A74" s="33"/>
      <c r="B74" s="33"/>
      <c r="C74" s="33"/>
      <c r="D74" s="33"/>
      <c r="E74" s="33"/>
      <c r="F74" s="33"/>
      <c r="G74" s="33"/>
      <c r="H74" s="33"/>
      <c r="I74" s="33"/>
      <c r="J74" s="33"/>
      <c r="K74" s="33"/>
      <c r="L74" s="33"/>
      <c r="M74" s="33"/>
      <c r="N74" s="33"/>
      <c r="O74" s="33"/>
      <c r="P74" s="33"/>
      <c r="Q74" s="33"/>
      <c r="R74" s="33"/>
      <c r="S74" s="33"/>
      <c r="T74" s="33"/>
    </row>
    <row r="75" spans="1:20" s="35" customFormat="1" x14ac:dyDescent="0.3">
      <c r="A75" s="75"/>
      <c r="B75" s="33"/>
      <c r="C75" s="33"/>
      <c r="D75" s="33"/>
      <c r="E75" s="33"/>
      <c r="F75" s="33"/>
      <c r="G75" s="33"/>
      <c r="H75" s="33"/>
      <c r="I75" s="33"/>
      <c r="J75" s="33"/>
      <c r="K75" s="33"/>
      <c r="L75" s="33"/>
      <c r="M75" s="33"/>
      <c r="N75" s="33"/>
      <c r="O75" s="33"/>
      <c r="P75" s="33"/>
      <c r="Q75" s="33"/>
      <c r="R75" s="33"/>
      <c r="S75" s="33"/>
      <c r="T75" s="33"/>
    </row>
    <row r="76" spans="1:20" s="35" customFormat="1" ht="24.75" customHeight="1" x14ac:dyDescent="0.3">
      <c r="A76" s="75"/>
      <c r="B76" s="75"/>
      <c r="C76" s="75"/>
      <c r="D76" s="75"/>
      <c r="E76" s="75"/>
      <c r="F76" s="75"/>
      <c r="G76" s="75"/>
      <c r="H76" s="75"/>
      <c r="I76" s="75"/>
      <c r="J76" s="75"/>
      <c r="K76" s="75"/>
      <c r="L76" s="75"/>
      <c r="M76" s="75"/>
      <c r="N76" s="75"/>
      <c r="O76" s="75"/>
      <c r="P76" s="75"/>
      <c r="Q76" s="75"/>
      <c r="R76" s="75"/>
      <c r="S76" s="75"/>
      <c r="T76" s="75"/>
    </row>
    <row r="77" spans="1:20" s="35" customFormat="1" x14ac:dyDescent="0.3">
      <c r="A77" s="75"/>
      <c r="B77" s="32"/>
      <c r="C77" s="33"/>
      <c r="D77" s="33"/>
      <c r="E77" s="33"/>
      <c r="F77" s="33"/>
      <c r="G77" s="33"/>
      <c r="H77" s="33"/>
      <c r="I77" s="33"/>
      <c r="J77" s="33"/>
      <c r="K77" s="33"/>
      <c r="L77" s="33"/>
      <c r="M77" s="33"/>
      <c r="N77" s="33"/>
      <c r="O77" s="33"/>
      <c r="P77" s="33"/>
      <c r="Q77" s="33"/>
      <c r="R77" s="33"/>
      <c r="S77" s="33"/>
      <c r="T77" s="33"/>
    </row>
    <row r="78" spans="1:20" s="76" customFormat="1" x14ac:dyDescent="0.3">
      <c r="A78" s="75"/>
      <c r="B78" s="32"/>
      <c r="C78" s="33"/>
      <c r="D78" s="33"/>
      <c r="E78" s="33"/>
      <c r="F78" s="33"/>
      <c r="G78" s="33"/>
      <c r="H78" s="33"/>
      <c r="I78" s="33"/>
      <c r="J78" s="33"/>
      <c r="K78" s="33"/>
      <c r="L78" s="33"/>
      <c r="M78" s="33"/>
      <c r="N78" s="33"/>
      <c r="O78" s="33"/>
      <c r="P78" s="33"/>
      <c r="Q78" s="33"/>
      <c r="R78" s="33"/>
      <c r="S78" s="33"/>
      <c r="T78" s="33"/>
    </row>
    <row r="79" spans="1:20" s="76" customFormat="1" x14ac:dyDescent="0.3">
      <c r="A79" s="75"/>
      <c r="B79" s="32"/>
      <c r="C79" s="33"/>
      <c r="D79" s="33"/>
      <c r="E79" s="33"/>
      <c r="F79" s="33"/>
      <c r="G79" s="33"/>
      <c r="H79" s="33"/>
      <c r="I79" s="33"/>
      <c r="J79" s="33"/>
      <c r="K79" s="33"/>
      <c r="L79" s="33"/>
      <c r="M79" s="33"/>
      <c r="N79" s="33"/>
      <c r="O79" s="33"/>
      <c r="P79" s="33"/>
      <c r="Q79" s="33"/>
      <c r="R79" s="33"/>
      <c r="S79" s="33"/>
      <c r="T79" s="33"/>
    </row>
    <row r="80" spans="1:20" s="76" customFormat="1" x14ac:dyDescent="0.3">
      <c r="A80" s="77"/>
      <c r="B80" s="32"/>
      <c r="C80" s="33"/>
      <c r="D80" s="33"/>
      <c r="E80" s="33"/>
      <c r="F80" s="33"/>
      <c r="G80" s="33"/>
      <c r="H80" s="33"/>
      <c r="I80" s="33"/>
      <c r="J80" s="33"/>
      <c r="K80" s="33"/>
      <c r="L80" s="33"/>
      <c r="M80" s="33"/>
      <c r="N80" s="33"/>
      <c r="O80" s="33"/>
      <c r="P80" s="33"/>
      <c r="Q80" s="33"/>
      <c r="R80" s="33"/>
      <c r="S80" s="33"/>
      <c r="T80" s="33"/>
    </row>
    <row r="81" spans="1:20" s="76" customFormat="1" ht="14" x14ac:dyDescent="0.3">
      <c r="A81" s="82"/>
      <c r="B81" s="78"/>
      <c r="C81" s="29"/>
      <c r="D81" s="29"/>
      <c r="E81" s="29"/>
      <c r="F81" s="29"/>
      <c r="G81" s="29"/>
      <c r="H81" s="29"/>
      <c r="I81" s="29"/>
      <c r="J81" s="29"/>
      <c r="K81" s="29"/>
      <c r="L81" s="29"/>
      <c r="M81" s="29"/>
      <c r="N81" s="29"/>
      <c r="O81" s="29"/>
      <c r="P81" s="29"/>
      <c r="Q81" s="29"/>
      <c r="R81" s="29"/>
      <c r="S81" s="29"/>
      <c r="T81" s="29"/>
    </row>
    <row r="82" spans="1:20" s="76" customFormat="1" ht="14" x14ac:dyDescent="0.3">
      <c r="A82" s="82"/>
      <c r="B82" s="78"/>
      <c r="C82" s="29"/>
      <c r="D82" s="29"/>
      <c r="E82" s="29"/>
      <c r="F82" s="29"/>
      <c r="G82" s="29"/>
      <c r="H82" s="29"/>
      <c r="I82" s="29"/>
      <c r="J82" s="29"/>
      <c r="K82" s="29"/>
      <c r="L82" s="29"/>
      <c r="M82" s="29"/>
      <c r="N82" s="29"/>
      <c r="O82" s="29"/>
      <c r="P82" s="29"/>
      <c r="Q82" s="29"/>
      <c r="R82" s="29"/>
      <c r="S82" s="29"/>
      <c r="T82" s="29"/>
    </row>
    <row r="83" spans="1:20" s="81" customFormat="1" x14ac:dyDescent="0.25">
      <c r="A83" s="82"/>
      <c r="B83" s="78"/>
      <c r="C83" s="29"/>
      <c r="D83" s="29"/>
      <c r="E83" s="29"/>
      <c r="F83" s="29"/>
      <c r="G83" s="29"/>
      <c r="H83" s="29"/>
      <c r="I83" s="29"/>
      <c r="J83" s="29"/>
      <c r="K83" s="29"/>
      <c r="L83" s="29"/>
      <c r="M83" s="29"/>
      <c r="N83" s="29"/>
      <c r="O83" s="29"/>
      <c r="P83" s="29"/>
      <c r="Q83" s="29"/>
      <c r="R83" s="29"/>
      <c r="S83" s="29"/>
      <c r="T83" s="29"/>
    </row>
    <row r="103" ht="65.25" customHeight="1" x14ac:dyDescent="0.25"/>
    <row r="136" spans="15:15" x14ac:dyDescent="0.25">
      <c r="O136" s="29">
        <v>66.75</v>
      </c>
    </row>
  </sheetData>
  <mergeCells count="29">
    <mergeCell ref="A9:T9"/>
    <mergeCell ref="A53:T53"/>
    <mergeCell ref="A29:A46"/>
    <mergeCell ref="B33:T33"/>
    <mergeCell ref="B38:T38"/>
    <mergeCell ref="A28:T28"/>
    <mergeCell ref="A10:A11"/>
    <mergeCell ref="A12:T12"/>
    <mergeCell ref="A13:A27"/>
    <mergeCell ref="B21:T21"/>
    <mergeCell ref="B2:B3"/>
    <mergeCell ref="A5:T5"/>
    <mergeCell ref="A7:T7"/>
    <mergeCell ref="C2:D3"/>
    <mergeCell ref="Q2:Q3"/>
    <mergeCell ref="R2:R3"/>
    <mergeCell ref="A4:T4"/>
    <mergeCell ref="S2:S3"/>
    <mergeCell ref="T2:T3"/>
    <mergeCell ref="E2:P3"/>
    <mergeCell ref="A2:A3"/>
    <mergeCell ref="A57:T57"/>
    <mergeCell ref="A59:Q59"/>
    <mergeCell ref="A49:T49"/>
    <mergeCell ref="A50:T50"/>
    <mergeCell ref="A51:T51"/>
    <mergeCell ref="A52:T52"/>
    <mergeCell ref="A55:T55"/>
    <mergeCell ref="A54:T54"/>
  </mergeCells>
  <phoneticPr fontId="39" type="noConversion"/>
  <printOptions horizontalCentered="1"/>
  <pageMargins left="0.196850393700787" right="0.196850393700787" top="0.39370078740157499" bottom="0.39370078740157499" header="0.31496062992126" footer="0.31496062992126"/>
  <pageSetup paperSize="9" scale="53" fitToHeight="0" orientation="landscape" r:id="rId1"/>
  <rowBreaks count="1" manualBreakCount="1">
    <brk id="27" max="1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U136"/>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26953125" defaultRowHeight="13.5" x14ac:dyDescent="0.25"/>
  <cols>
    <col min="1" max="1" width="26.453125" style="82" customWidth="1"/>
    <col min="2" max="2" width="30.453125" style="78" customWidth="1"/>
    <col min="3" max="3" width="17.26953125" style="29" customWidth="1"/>
    <col min="4" max="4" width="2.7265625" style="29" customWidth="1"/>
    <col min="5" max="5" width="17.26953125" style="29" customWidth="1"/>
    <col min="6" max="6" width="2.7265625" style="29" customWidth="1"/>
    <col min="7" max="7" width="17.26953125" style="29" customWidth="1"/>
    <col min="8" max="8" width="3.26953125" style="29" customWidth="1"/>
    <col min="9" max="9" width="17.26953125" style="29" customWidth="1"/>
    <col min="10" max="10" width="2.453125" style="29" customWidth="1"/>
    <col min="11" max="11" width="17.26953125" style="29" customWidth="1"/>
    <col min="12" max="12" width="2.7265625" style="29" customWidth="1"/>
    <col min="13" max="13" width="17.26953125" style="29" customWidth="1"/>
    <col min="14" max="14" width="2.7265625" style="29" customWidth="1"/>
    <col min="15" max="15" width="17.26953125" style="29" customWidth="1"/>
    <col min="16" max="16" width="2.7265625" style="29" customWidth="1"/>
    <col min="17" max="17" width="17.26953125" style="29" customWidth="1"/>
    <col min="18" max="18" width="2.81640625" style="29" customWidth="1"/>
    <col min="19" max="19" width="13.26953125" style="29" customWidth="1"/>
    <col min="20" max="20" width="18.453125" style="29" customWidth="1"/>
    <col min="21" max="21" width="18.54296875" style="29" customWidth="1"/>
    <col min="22" max="16384" width="9.26953125" style="80"/>
  </cols>
  <sheetData>
    <row r="1" spans="1:21" s="35" customFormat="1" ht="12.4" customHeight="1" x14ac:dyDescent="0.3">
      <c r="A1" s="31"/>
      <c r="B1" s="32"/>
      <c r="C1" s="33"/>
      <c r="D1" s="33"/>
      <c r="E1" s="33"/>
      <c r="F1" s="33"/>
      <c r="G1" s="33"/>
      <c r="H1" s="33"/>
      <c r="I1" s="33"/>
      <c r="J1" s="33"/>
      <c r="K1" s="33"/>
      <c r="L1" s="33"/>
      <c r="M1" s="33"/>
      <c r="N1" s="33"/>
      <c r="O1" s="33"/>
      <c r="P1" s="33"/>
      <c r="Q1" s="33"/>
      <c r="R1" s="33"/>
      <c r="S1" s="33"/>
      <c r="T1" s="33"/>
      <c r="U1" s="33"/>
    </row>
    <row r="2" spans="1:21" s="35" customFormat="1" ht="33" customHeight="1" x14ac:dyDescent="0.3">
      <c r="A2" s="576" t="s">
        <v>97</v>
      </c>
      <c r="B2" s="570" t="s">
        <v>96</v>
      </c>
      <c r="C2" s="572" t="s">
        <v>285</v>
      </c>
      <c r="D2" s="573"/>
      <c r="E2" s="562"/>
      <c r="F2" s="562"/>
      <c r="G2" s="562"/>
      <c r="H2" s="562"/>
      <c r="I2" s="562"/>
      <c r="J2" s="562"/>
      <c r="K2" s="562"/>
      <c r="L2" s="562"/>
      <c r="M2" s="562"/>
      <c r="N2" s="562"/>
      <c r="O2" s="562"/>
      <c r="P2" s="563"/>
      <c r="Q2" s="572" t="s">
        <v>284</v>
      </c>
      <c r="R2" s="573"/>
      <c r="S2" s="570" t="s">
        <v>302</v>
      </c>
      <c r="T2" s="570" t="s">
        <v>347</v>
      </c>
      <c r="U2" s="570" t="s">
        <v>286</v>
      </c>
    </row>
    <row r="3" spans="1:21" s="35" customFormat="1" ht="33" customHeight="1" x14ac:dyDescent="0.3">
      <c r="A3" s="577"/>
      <c r="B3" s="571"/>
      <c r="C3" s="574"/>
      <c r="D3" s="575"/>
      <c r="E3" s="565"/>
      <c r="F3" s="565"/>
      <c r="G3" s="565"/>
      <c r="H3" s="565"/>
      <c r="I3" s="565"/>
      <c r="J3" s="565"/>
      <c r="K3" s="565"/>
      <c r="L3" s="565"/>
      <c r="M3" s="565"/>
      <c r="N3" s="565"/>
      <c r="O3" s="565"/>
      <c r="P3" s="566"/>
      <c r="Q3" s="574"/>
      <c r="R3" s="575"/>
      <c r="S3" s="571"/>
      <c r="T3" s="571"/>
      <c r="U3" s="571"/>
    </row>
    <row r="4" spans="1:21" s="35" customFormat="1" ht="15" customHeight="1" x14ac:dyDescent="0.3">
      <c r="A4" s="629" t="s">
        <v>176</v>
      </c>
      <c r="B4" s="630"/>
      <c r="C4" s="630"/>
      <c r="D4" s="630"/>
      <c r="E4" s="630"/>
      <c r="F4" s="630"/>
      <c r="G4" s="630"/>
      <c r="H4" s="630"/>
      <c r="I4" s="630"/>
      <c r="J4" s="630"/>
      <c r="K4" s="630"/>
      <c r="L4" s="630"/>
      <c r="M4" s="630"/>
      <c r="N4" s="630"/>
      <c r="O4" s="630"/>
      <c r="P4" s="630"/>
      <c r="Q4" s="630"/>
      <c r="R4" s="630"/>
      <c r="S4" s="630"/>
      <c r="T4" s="630"/>
      <c r="U4" s="631"/>
    </row>
    <row r="5" spans="1:21" s="35" customFormat="1" ht="15" customHeight="1" x14ac:dyDescent="0.3">
      <c r="A5" s="632" t="s">
        <v>98</v>
      </c>
      <c r="B5" s="633"/>
      <c r="C5" s="633"/>
      <c r="D5" s="633"/>
      <c r="E5" s="633"/>
      <c r="F5" s="633"/>
      <c r="G5" s="633"/>
      <c r="H5" s="633"/>
      <c r="I5" s="633"/>
      <c r="J5" s="633"/>
      <c r="K5" s="633"/>
      <c r="L5" s="633"/>
      <c r="M5" s="633"/>
      <c r="N5" s="633"/>
      <c r="O5" s="633"/>
      <c r="P5" s="633"/>
      <c r="Q5" s="633"/>
      <c r="R5" s="633"/>
      <c r="S5" s="633"/>
      <c r="T5" s="633"/>
      <c r="U5" s="634"/>
    </row>
    <row r="6" spans="1:21" s="35" customFormat="1" ht="15" customHeight="1" x14ac:dyDescent="0.3">
      <c r="A6" s="124" t="s">
        <v>508</v>
      </c>
      <c r="B6" s="123"/>
      <c r="C6" s="123"/>
      <c r="D6" s="123"/>
      <c r="E6" s="123"/>
      <c r="F6" s="123"/>
      <c r="G6" s="123"/>
      <c r="H6" s="123"/>
      <c r="I6" s="123"/>
      <c r="J6" s="123"/>
      <c r="K6" s="123"/>
      <c r="L6" s="123"/>
      <c r="M6" s="123"/>
      <c r="N6" s="123"/>
      <c r="O6" s="123"/>
      <c r="P6" s="123"/>
      <c r="Q6" s="123"/>
      <c r="R6" s="123"/>
      <c r="S6" s="123"/>
      <c r="T6" s="123"/>
      <c r="U6" s="125"/>
    </row>
    <row r="7" spans="1:21" s="35" customFormat="1" ht="15" customHeight="1" x14ac:dyDescent="0.3">
      <c r="A7" s="632" t="s">
        <v>99</v>
      </c>
      <c r="B7" s="633"/>
      <c r="C7" s="633"/>
      <c r="D7" s="633"/>
      <c r="E7" s="633"/>
      <c r="F7" s="633"/>
      <c r="G7" s="633"/>
      <c r="H7" s="633"/>
      <c r="I7" s="633"/>
      <c r="J7" s="633"/>
      <c r="K7" s="633"/>
      <c r="L7" s="633"/>
      <c r="M7" s="633"/>
      <c r="N7" s="633"/>
      <c r="O7" s="633"/>
      <c r="P7" s="633"/>
      <c r="Q7" s="633"/>
      <c r="R7" s="633"/>
      <c r="S7" s="633"/>
      <c r="T7" s="633"/>
      <c r="U7" s="634"/>
    </row>
    <row r="8" spans="1:21" s="35" customFormat="1" ht="15" customHeight="1" x14ac:dyDescent="0.3">
      <c r="A8" s="37" t="s">
        <v>175</v>
      </c>
      <c r="B8" s="38"/>
      <c r="C8" s="38"/>
      <c r="D8" s="38"/>
      <c r="E8" s="38"/>
      <c r="F8" s="38"/>
      <c r="G8" s="38"/>
      <c r="H8" s="38"/>
      <c r="I8" s="38"/>
      <c r="J8" s="38"/>
      <c r="K8" s="38"/>
      <c r="L8" s="38"/>
      <c r="M8" s="38"/>
      <c r="N8" s="38"/>
      <c r="O8" s="38"/>
      <c r="P8" s="38"/>
      <c r="Q8" s="38"/>
      <c r="R8" s="38"/>
      <c r="S8" s="38"/>
      <c r="T8" s="38"/>
      <c r="U8" s="39"/>
    </row>
    <row r="9" spans="1:21" s="35" customFormat="1" ht="15" customHeight="1" x14ac:dyDescent="0.3">
      <c r="A9" s="592" t="s">
        <v>100</v>
      </c>
      <c r="B9" s="593"/>
      <c r="C9" s="593"/>
      <c r="D9" s="593"/>
      <c r="E9" s="593"/>
      <c r="F9" s="593"/>
      <c r="G9" s="593"/>
      <c r="H9" s="593"/>
      <c r="I9" s="593"/>
      <c r="J9" s="593"/>
      <c r="K9" s="593"/>
      <c r="L9" s="593"/>
      <c r="M9" s="593"/>
      <c r="N9" s="593"/>
      <c r="O9" s="593"/>
      <c r="P9" s="593"/>
      <c r="Q9" s="593"/>
      <c r="R9" s="593"/>
      <c r="S9" s="593"/>
      <c r="T9" s="593"/>
      <c r="U9" s="594"/>
    </row>
    <row r="10" spans="1:21" s="35" customFormat="1" ht="15" customHeight="1" x14ac:dyDescent="0.3">
      <c r="A10" s="99" t="s">
        <v>839</v>
      </c>
      <c r="B10" s="53"/>
      <c r="C10" s="54"/>
      <c r="D10" s="54"/>
      <c r="E10" s="54"/>
      <c r="F10" s="54"/>
      <c r="G10" s="54"/>
      <c r="H10" s="54"/>
      <c r="I10" s="54"/>
      <c r="J10" s="54"/>
      <c r="K10" s="54"/>
      <c r="L10" s="54"/>
      <c r="M10" s="54"/>
      <c r="N10" s="54"/>
      <c r="O10" s="54"/>
      <c r="P10" s="54"/>
      <c r="Q10" s="54"/>
      <c r="R10" s="54"/>
      <c r="S10" s="54"/>
      <c r="T10" s="54"/>
      <c r="U10" s="98"/>
    </row>
    <row r="11" spans="1:21" s="35" customFormat="1" ht="15" customHeight="1" x14ac:dyDescent="0.3">
      <c r="A11" s="579" t="s">
        <v>101</v>
      </c>
      <c r="B11" s="580"/>
      <c r="C11" s="580"/>
      <c r="D11" s="580"/>
      <c r="E11" s="580"/>
      <c r="F11" s="580"/>
      <c r="G11" s="580"/>
      <c r="H11" s="580"/>
      <c r="I11" s="580"/>
      <c r="J11" s="580"/>
      <c r="K11" s="580"/>
      <c r="L11" s="580"/>
      <c r="M11" s="580"/>
      <c r="N11" s="580"/>
      <c r="O11" s="580"/>
      <c r="P11" s="580"/>
      <c r="Q11" s="580"/>
      <c r="R11" s="580"/>
      <c r="S11" s="580"/>
      <c r="T11" s="580"/>
      <c r="U11" s="581"/>
    </row>
    <row r="12" spans="1:21" s="35" customFormat="1" ht="104.25" customHeight="1" x14ac:dyDescent="0.3">
      <c r="A12" s="582" t="s">
        <v>840</v>
      </c>
      <c r="B12" s="218" t="s">
        <v>841</v>
      </c>
      <c r="C12" s="207">
        <v>0.11</v>
      </c>
      <c r="D12" s="265"/>
      <c r="E12" s="265"/>
      <c r="F12" s="264"/>
      <c r="G12" s="274">
        <v>0.21</v>
      </c>
      <c r="H12" s="153"/>
      <c r="I12" s="138"/>
      <c r="J12" s="138"/>
      <c r="K12" s="153"/>
      <c r="L12" s="264"/>
      <c r="M12" s="153"/>
      <c r="N12" s="264"/>
      <c r="O12" s="153"/>
      <c r="P12" s="264"/>
      <c r="Q12" s="248" t="s">
        <v>442</v>
      </c>
      <c r="R12" s="264"/>
      <c r="S12" s="141"/>
      <c r="T12" s="283" t="s">
        <v>149</v>
      </c>
      <c r="U12" s="149" t="s">
        <v>149</v>
      </c>
    </row>
    <row r="13" spans="1:21" s="35" customFormat="1" ht="15" customHeight="1" x14ac:dyDescent="0.3">
      <c r="A13" s="583"/>
      <c r="B13" s="219"/>
      <c r="C13" s="143">
        <v>2016</v>
      </c>
      <c r="D13" s="143"/>
      <c r="E13" s="143">
        <v>2017</v>
      </c>
      <c r="F13" s="143"/>
      <c r="G13" s="143">
        <v>2018</v>
      </c>
      <c r="H13" s="154"/>
      <c r="I13" s="158">
        <v>2019</v>
      </c>
      <c r="J13" s="158"/>
      <c r="K13" s="158">
        <v>2020</v>
      </c>
      <c r="L13" s="158"/>
      <c r="M13" s="158">
        <v>2021</v>
      </c>
      <c r="N13" s="143"/>
      <c r="O13" s="158">
        <v>2022</v>
      </c>
      <c r="P13" s="102"/>
      <c r="Q13" s="102">
        <v>2022</v>
      </c>
      <c r="R13" s="102"/>
      <c r="S13" s="51"/>
      <c r="T13" s="51"/>
      <c r="U13" s="52"/>
    </row>
    <row r="14" spans="1:21" s="33" customFormat="1" ht="38.25" customHeight="1" x14ac:dyDescent="0.3">
      <c r="A14" s="583"/>
      <c r="B14" s="555" t="s">
        <v>842</v>
      </c>
      <c r="C14" s="207">
        <v>7.0000000000000007E-2</v>
      </c>
      <c r="D14" s="265"/>
      <c r="E14" s="265"/>
      <c r="F14" s="264"/>
      <c r="G14" s="207">
        <v>0.13</v>
      </c>
      <c r="H14" s="248"/>
      <c r="I14" s="57"/>
      <c r="J14" s="57"/>
      <c r="K14" s="151"/>
      <c r="L14" s="264"/>
      <c r="M14" s="153"/>
      <c r="N14" s="264"/>
      <c r="O14" s="153"/>
      <c r="P14" s="264"/>
      <c r="Q14" s="248" t="s">
        <v>442</v>
      </c>
      <c r="R14" s="264"/>
      <c r="S14" s="141"/>
      <c r="T14" s="283" t="s">
        <v>149</v>
      </c>
      <c r="U14" s="149" t="s">
        <v>149</v>
      </c>
    </row>
    <row r="15" spans="1:21" s="33" customFormat="1" ht="15" customHeight="1" x14ac:dyDescent="0.3">
      <c r="A15" s="583"/>
      <c r="B15" s="219"/>
      <c r="C15" s="143">
        <v>2016</v>
      </c>
      <c r="D15" s="143"/>
      <c r="E15" s="143">
        <v>2017</v>
      </c>
      <c r="F15" s="143"/>
      <c r="G15" s="143">
        <v>2018</v>
      </c>
      <c r="H15" s="154"/>
      <c r="I15" s="158">
        <v>2019</v>
      </c>
      <c r="J15" s="158"/>
      <c r="K15" s="158">
        <v>2020</v>
      </c>
      <c r="L15" s="158"/>
      <c r="M15" s="158">
        <v>2021</v>
      </c>
      <c r="N15" s="143"/>
      <c r="O15" s="158">
        <v>2022</v>
      </c>
      <c r="P15" s="102"/>
      <c r="Q15" s="102">
        <v>2022</v>
      </c>
      <c r="R15" s="102"/>
      <c r="S15" s="51"/>
      <c r="T15" s="51"/>
      <c r="U15" s="52"/>
    </row>
    <row r="16" spans="1:21" s="33" customFormat="1" ht="37.5" customHeight="1" x14ac:dyDescent="0.3">
      <c r="A16" s="583"/>
      <c r="B16" s="555" t="s">
        <v>843</v>
      </c>
      <c r="C16" s="207">
        <v>0.13</v>
      </c>
      <c r="D16" s="265"/>
      <c r="E16" s="265"/>
      <c r="F16" s="264"/>
      <c r="G16" s="207">
        <v>0.42</v>
      </c>
      <c r="H16" s="248"/>
      <c r="I16" s="248"/>
      <c r="J16" s="248"/>
      <c r="K16" s="248"/>
      <c r="L16" s="264"/>
      <c r="M16" s="153"/>
      <c r="N16" s="264"/>
      <c r="O16" s="153"/>
      <c r="P16" s="264"/>
      <c r="Q16" s="248" t="s">
        <v>442</v>
      </c>
      <c r="R16" s="264"/>
      <c r="S16" s="141"/>
      <c r="T16" s="283" t="s">
        <v>149</v>
      </c>
      <c r="U16" s="149" t="s">
        <v>149</v>
      </c>
    </row>
    <row r="17" spans="1:21" s="35" customFormat="1" ht="15" customHeight="1" x14ac:dyDescent="0.3">
      <c r="A17" s="583"/>
      <c r="B17" s="219"/>
      <c r="C17" s="143">
        <v>2016</v>
      </c>
      <c r="D17" s="143"/>
      <c r="E17" s="143">
        <v>2017</v>
      </c>
      <c r="F17" s="143"/>
      <c r="G17" s="143">
        <v>2018</v>
      </c>
      <c r="H17" s="154"/>
      <c r="I17" s="158">
        <v>2019</v>
      </c>
      <c r="J17" s="158"/>
      <c r="K17" s="158">
        <v>2020</v>
      </c>
      <c r="L17" s="158"/>
      <c r="M17" s="158">
        <v>2021</v>
      </c>
      <c r="N17" s="143"/>
      <c r="O17" s="158">
        <v>2022</v>
      </c>
      <c r="P17" s="102"/>
      <c r="Q17" s="102">
        <v>2022</v>
      </c>
      <c r="R17" s="102"/>
      <c r="S17" s="140"/>
      <c r="T17" s="140"/>
      <c r="U17" s="146"/>
    </row>
    <row r="18" spans="1:21" s="35" customFormat="1" ht="37.5" customHeight="1" x14ac:dyDescent="0.3">
      <c r="A18" s="583"/>
      <c r="B18" s="555" t="s">
        <v>844</v>
      </c>
      <c r="C18" s="207">
        <v>0.11</v>
      </c>
      <c r="D18" s="265"/>
      <c r="E18" s="265"/>
      <c r="F18" s="264"/>
      <c r="G18" s="207">
        <v>0.09</v>
      </c>
      <c r="H18" s="153"/>
      <c r="I18" s="138"/>
      <c r="J18" s="138"/>
      <c r="K18" s="153"/>
      <c r="L18" s="264"/>
      <c r="M18" s="153"/>
      <c r="N18" s="264"/>
      <c r="O18" s="153"/>
      <c r="P18" s="264"/>
      <c r="Q18" s="248" t="s">
        <v>442</v>
      </c>
      <c r="R18" s="264"/>
      <c r="S18" s="141"/>
      <c r="T18" s="283" t="s">
        <v>149</v>
      </c>
      <c r="U18" s="149" t="s">
        <v>149</v>
      </c>
    </row>
    <row r="19" spans="1:21" s="35" customFormat="1" ht="15" customHeight="1" x14ac:dyDescent="0.3">
      <c r="A19" s="583"/>
      <c r="B19" s="219"/>
      <c r="C19" s="143">
        <v>2016</v>
      </c>
      <c r="D19" s="143"/>
      <c r="E19" s="143">
        <v>2017</v>
      </c>
      <c r="F19" s="143"/>
      <c r="G19" s="143">
        <v>2018</v>
      </c>
      <c r="H19" s="154"/>
      <c r="I19" s="158">
        <v>2019</v>
      </c>
      <c r="J19" s="158"/>
      <c r="K19" s="158">
        <v>2020</v>
      </c>
      <c r="L19" s="158"/>
      <c r="M19" s="158">
        <v>2021</v>
      </c>
      <c r="N19" s="143"/>
      <c r="O19" s="158">
        <v>2022</v>
      </c>
      <c r="P19" s="102"/>
      <c r="Q19" s="102">
        <v>2022</v>
      </c>
      <c r="R19" s="102"/>
      <c r="S19" s="51"/>
      <c r="T19" s="51"/>
      <c r="U19" s="52"/>
    </row>
    <row r="20" spans="1:21" s="33" customFormat="1" ht="72" customHeight="1" x14ac:dyDescent="0.3">
      <c r="A20" s="583"/>
      <c r="B20" s="218" t="s">
        <v>845</v>
      </c>
      <c r="C20" s="207">
        <v>0.08</v>
      </c>
      <c r="D20" s="265"/>
      <c r="E20" s="265"/>
      <c r="F20" s="264"/>
      <c r="G20" s="207">
        <v>0.13</v>
      </c>
      <c r="H20" s="248"/>
      <c r="I20" s="57"/>
      <c r="J20" s="57"/>
      <c r="K20" s="151"/>
      <c r="L20" s="264"/>
      <c r="M20" s="153"/>
      <c r="N20" s="264"/>
      <c r="O20" s="153"/>
      <c r="P20" s="264"/>
      <c r="Q20" s="248" t="s">
        <v>442</v>
      </c>
      <c r="R20" s="264"/>
      <c r="S20" s="141"/>
      <c r="T20" s="283" t="s">
        <v>149</v>
      </c>
      <c r="U20" s="149" t="s">
        <v>149</v>
      </c>
    </row>
    <row r="21" spans="1:21" s="33" customFormat="1" ht="15" customHeight="1" x14ac:dyDescent="0.3">
      <c r="A21" s="583"/>
      <c r="B21" s="219"/>
      <c r="C21" s="154">
        <v>2015</v>
      </c>
      <c r="D21" s="143"/>
      <c r="E21" s="143">
        <v>2017</v>
      </c>
      <c r="F21" s="143"/>
      <c r="G21" s="143">
        <v>2018</v>
      </c>
      <c r="H21" s="154"/>
      <c r="I21" s="158">
        <v>2019</v>
      </c>
      <c r="J21" s="158"/>
      <c r="K21" s="158">
        <v>2020</v>
      </c>
      <c r="L21" s="158"/>
      <c r="M21" s="158">
        <v>2021</v>
      </c>
      <c r="N21" s="143"/>
      <c r="O21" s="158">
        <v>2022</v>
      </c>
      <c r="P21" s="102"/>
      <c r="Q21" s="102">
        <v>2022</v>
      </c>
      <c r="R21" s="102"/>
      <c r="S21" s="51"/>
      <c r="T21" s="51"/>
      <c r="U21" s="52"/>
    </row>
    <row r="22" spans="1:21" s="33" customFormat="1" ht="38.25" customHeight="1" x14ac:dyDescent="0.3">
      <c r="A22" s="583"/>
      <c r="B22" s="555" t="s">
        <v>842</v>
      </c>
      <c r="C22" s="207">
        <v>0.25</v>
      </c>
      <c r="D22" s="265"/>
      <c r="E22" s="265"/>
      <c r="F22" s="264"/>
      <c r="G22" s="207">
        <v>0.53</v>
      </c>
      <c r="H22" s="248"/>
      <c r="I22" s="248"/>
      <c r="J22" s="248"/>
      <c r="K22" s="248"/>
      <c r="L22" s="264"/>
      <c r="M22" s="153"/>
      <c r="N22" s="264"/>
      <c r="O22" s="153"/>
      <c r="P22" s="264"/>
      <c r="Q22" s="248" t="s">
        <v>442</v>
      </c>
      <c r="R22" s="264"/>
      <c r="S22" s="141"/>
      <c r="T22" s="283" t="s">
        <v>149</v>
      </c>
      <c r="U22" s="149" t="s">
        <v>149</v>
      </c>
    </row>
    <row r="23" spans="1:21" s="35" customFormat="1" ht="15" customHeight="1" x14ac:dyDescent="0.3">
      <c r="A23" s="583"/>
      <c r="B23" s="219"/>
      <c r="C23" s="143">
        <v>2015</v>
      </c>
      <c r="D23" s="143"/>
      <c r="E23" s="143">
        <v>2017</v>
      </c>
      <c r="F23" s="143"/>
      <c r="G23" s="143">
        <v>2018</v>
      </c>
      <c r="H23" s="154"/>
      <c r="I23" s="158">
        <v>2019</v>
      </c>
      <c r="J23" s="158"/>
      <c r="K23" s="158">
        <v>2020</v>
      </c>
      <c r="L23" s="158"/>
      <c r="M23" s="158">
        <v>2021</v>
      </c>
      <c r="N23" s="143"/>
      <c r="O23" s="158">
        <v>2022</v>
      </c>
      <c r="P23" s="102"/>
      <c r="Q23" s="102">
        <v>2022</v>
      </c>
      <c r="R23" s="102"/>
      <c r="S23" s="140"/>
      <c r="T23" s="140"/>
      <c r="U23" s="146"/>
    </row>
    <row r="24" spans="1:21" s="35" customFormat="1" ht="39" customHeight="1" x14ac:dyDescent="0.3">
      <c r="A24" s="583"/>
      <c r="B24" s="555" t="s">
        <v>843</v>
      </c>
      <c r="C24" s="207">
        <v>0.11</v>
      </c>
      <c r="D24" s="265"/>
      <c r="E24" s="265"/>
      <c r="F24" s="264"/>
      <c r="G24" s="207">
        <v>0.03</v>
      </c>
      <c r="H24" s="153"/>
      <c r="I24" s="138"/>
      <c r="J24" s="138"/>
      <c r="K24" s="153"/>
      <c r="L24" s="264"/>
      <c r="M24" s="153"/>
      <c r="N24" s="264"/>
      <c r="O24" s="153"/>
      <c r="P24" s="264"/>
      <c r="Q24" s="248" t="s">
        <v>442</v>
      </c>
      <c r="R24" s="264"/>
      <c r="S24" s="141"/>
      <c r="T24" s="283" t="s">
        <v>149</v>
      </c>
      <c r="U24" s="149" t="s">
        <v>149</v>
      </c>
    </row>
    <row r="25" spans="1:21" s="35" customFormat="1" ht="15" customHeight="1" x14ac:dyDescent="0.3">
      <c r="A25" s="583"/>
      <c r="B25" s="219"/>
      <c r="C25" s="154">
        <v>2015</v>
      </c>
      <c r="D25" s="143"/>
      <c r="E25" s="143">
        <v>2017</v>
      </c>
      <c r="F25" s="143"/>
      <c r="G25" s="143">
        <v>2018</v>
      </c>
      <c r="H25" s="154"/>
      <c r="I25" s="158">
        <v>2019</v>
      </c>
      <c r="J25" s="158"/>
      <c r="K25" s="158">
        <v>2020</v>
      </c>
      <c r="L25" s="158"/>
      <c r="M25" s="158">
        <v>2021</v>
      </c>
      <c r="N25" s="143"/>
      <c r="O25" s="158">
        <v>2022</v>
      </c>
      <c r="P25" s="102"/>
      <c r="Q25" s="102">
        <v>2022</v>
      </c>
      <c r="R25" s="102"/>
      <c r="S25" s="51"/>
      <c r="T25" s="51"/>
      <c r="U25" s="52"/>
    </row>
    <row r="26" spans="1:21" s="33" customFormat="1" ht="38.25" customHeight="1" x14ac:dyDescent="0.3">
      <c r="A26" s="583"/>
      <c r="B26" s="555" t="s">
        <v>844</v>
      </c>
      <c r="C26" s="207">
        <v>0.05</v>
      </c>
      <c r="D26" s="265"/>
      <c r="E26" s="265"/>
      <c r="F26" s="264"/>
      <c r="G26" s="207">
        <v>0.15</v>
      </c>
      <c r="H26" s="248"/>
      <c r="I26" s="57"/>
      <c r="J26" s="57"/>
      <c r="K26" s="151"/>
      <c r="L26" s="264"/>
      <c r="M26" s="153"/>
      <c r="N26" s="264"/>
      <c r="O26" s="153"/>
      <c r="P26" s="264"/>
      <c r="Q26" s="248" t="s">
        <v>442</v>
      </c>
      <c r="R26" s="264"/>
      <c r="S26" s="141"/>
      <c r="T26" s="283" t="s">
        <v>149</v>
      </c>
      <c r="U26" s="149" t="s">
        <v>149</v>
      </c>
    </row>
    <row r="27" spans="1:21" s="33" customFormat="1" ht="15" customHeight="1" x14ac:dyDescent="0.3">
      <c r="A27" s="583"/>
      <c r="B27" s="219"/>
      <c r="C27" s="154">
        <v>2015</v>
      </c>
      <c r="D27" s="143"/>
      <c r="E27" s="143">
        <v>2017</v>
      </c>
      <c r="F27" s="143"/>
      <c r="G27" s="143">
        <v>2018</v>
      </c>
      <c r="H27" s="154"/>
      <c r="I27" s="158">
        <v>2019</v>
      </c>
      <c r="J27" s="158"/>
      <c r="K27" s="158">
        <v>2020</v>
      </c>
      <c r="L27" s="158"/>
      <c r="M27" s="158">
        <v>2021</v>
      </c>
      <c r="N27" s="143"/>
      <c r="O27" s="158">
        <v>2022</v>
      </c>
      <c r="P27" s="102"/>
      <c r="Q27" s="102">
        <v>2022</v>
      </c>
      <c r="R27" s="102"/>
      <c r="S27" s="51"/>
      <c r="T27" s="51"/>
      <c r="U27" s="52"/>
    </row>
    <row r="28" spans="1:21" s="33" customFormat="1" ht="60.75" customHeight="1" x14ac:dyDescent="0.3">
      <c r="A28" s="583"/>
      <c r="B28" s="218" t="s">
        <v>846</v>
      </c>
      <c r="C28" s="207">
        <v>0.46</v>
      </c>
      <c r="D28" s="265"/>
      <c r="E28" s="207">
        <v>0.56743966931475898</v>
      </c>
      <c r="F28" s="207"/>
      <c r="G28" s="207">
        <v>0.65030997040800298</v>
      </c>
      <c r="H28" s="207"/>
      <c r="I28" s="207">
        <v>0.72939767875160999</v>
      </c>
      <c r="J28" s="207"/>
      <c r="K28" s="207">
        <v>0.728738689514836</v>
      </c>
      <c r="L28" s="207"/>
      <c r="M28" s="207">
        <v>0.77892019229146003</v>
      </c>
      <c r="N28" s="264"/>
      <c r="O28" s="207">
        <v>0.74926547913933605</v>
      </c>
      <c r="P28" s="264"/>
      <c r="Q28" s="248" t="s">
        <v>442</v>
      </c>
      <c r="R28" s="264"/>
      <c r="S28" s="141"/>
      <c r="T28" s="283" t="s">
        <v>146</v>
      </c>
      <c r="U28" s="149" t="s">
        <v>146</v>
      </c>
    </row>
    <row r="29" spans="1:21" s="35" customFormat="1" ht="15" customHeight="1" x14ac:dyDescent="0.3">
      <c r="A29" s="583"/>
      <c r="B29" s="219"/>
      <c r="C29" s="143">
        <v>2016</v>
      </c>
      <c r="D29" s="143"/>
      <c r="E29" s="143">
        <v>2017</v>
      </c>
      <c r="F29" s="143"/>
      <c r="G29" s="143">
        <v>2018</v>
      </c>
      <c r="H29" s="154"/>
      <c r="I29" s="158">
        <v>2019</v>
      </c>
      <c r="J29" s="158"/>
      <c r="K29" s="158">
        <v>2020</v>
      </c>
      <c r="L29" s="158"/>
      <c r="M29" s="158">
        <v>2021</v>
      </c>
      <c r="N29" s="143"/>
      <c r="O29" s="158">
        <v>2022</v>
      </c>
      <c r="P29" s="143"/>
      <c r="Q29" s="143">
        <v>2022</v>
      </c>
      <c r="R29" s="143"/>
      <c r="S29" s="140"/>
      <c r="T29" s="140"/>
      <c r="U29" s="146"/>
    </row>
    <row r="30" spans="1:21" s="35" customFormat="1" ht="15" customHeight="1" x14ac:dyDescent="0.3">
      <c r="A30" s="583"/>
      <c r="B30" s="598" t="s">
        <v>106</v>
      </c>
      <c r="C30" s="598"/>
      <c r="D30" s="598"/>
      <c r="E30" s="598"/>
      <c r="F30" s="598"/>
      <c r="G30" s="598"/>
      <c r="H30" s="598"/>
      <c r="I30" s="598"/>
      <c r="J30" s="598"/>
      <c r="K30" s="598"/>
      <c r="L30" s="598"/>
      <c r="M30" s="598"/>
      <c r="N30" s="598"/>
      <c r="O30" s="598"/>
      <c r="P30" s="598"/>
      <c r="Q30" s="598"/>
      <c r="R30" s="598"/>
      <c r="S30" s="598"/>
      <c r="T30" s="598"/>
      <c r="U30" s="599"/>
    </row>
    <row r="31" spans="1:21" s="33" customFormat="1" ht="56.25" customHeight="1" x14ac:dyDescent="0.3">
      <c r="A31" s="583"/>
      <c r="B31" s="218" t="s">
        <v>1295</v>
      </c>
      <c r="C31" s="248">
        <v>30</v>
      </c>
      <c r="D31" s="265"/>
      <c r="E31" s="200">
        <v>25</v>
      </c>
      <c r="F31" s="264"/>
      <c r="G31" s="248">
        <v>28</v>
      </c>
      <c r="H31" s="248"/>
      <c r="I31" s="57">
        <v>35</v>
      </c>
      <c r="J31" s="57"/>
      <c r="K31" s="151">
        <v>23</v>
      </c>
      <c r="L31" s="264"/>
      <c r="M31" s="153">
        <v>44</v>
      </c>
      <c r="N31" s="264"/>
      <c r="O31" s="153">
        <v>62</v>
      </c>
      <c r="P31" s="264"/>
      <c r="Q31" s="248">
        <v>38</v>
      </c>
      <c r="R31" s="264"/>
      <c r="S31" s="141"/>
      <c r="T31" s="283" t="s">
        <v>146</v>
      </c>
      <c r="U31" s="46" t="s">
        <v>146</v>
      </c>
    </row>
    <row r="32" spans="1:21" s="33" customFormat="1" ht="15" customHeight="1" x14ac:dyDescent="0.3">
      <c r="A32" s="583"/>
      <c r="B32" s="219"/>
      <c r="C32" s="154">
        <v>2016</v>
      </c>
      <c r="D32" s="143"/>
      <c r="E32" s="143">
        <v>2017</v>
      </c>
      <c r="F32" s="143"/>
      <c r="G32" s="143">
        <v>2018</v>
      </c>
      <c r="H32" s="154"/>
      <c r="I32" s="158">
        <v>2019</v>
      </c>
      <c r="J32" s="158"/>
      <c r="K32" s="133">
        <v>2020</v>
      </c>
      <c r="L32" s="133"/>
      <c r="M32" s="133">
        <v>2021</v>
      </c>
      <c r="N32" s="102"/>
      <c r="O32" s="133">
        <v>2022</v>
      </c>
      <c r="P32" s="102"/>
      <c r="Q32" s="154">
        <v>2022</v>
      </c>
      <c r="R32" s="102"/>
      <c r="S32" s="51"/>
      <c r="T32" s="51"/>
      <c r="U32" s="52"/>
    </row>
    <row r="33" spans="1:21" s="33" customFormat="1" ht="58.5" customHeight="1" x14ac:dyDescent="0.3">
      <c r="A33" s="583"/>
      <c r="B33" s="218" t="s">
        <v>1296</v>
      </c>
      <c r="C33" s="248">
        <v>552</v>
      </c>
      <c r="D33" s="265"/>
      <c r="E33" s="200">
        <v>542</v>
      </c>
      <c r="F33" s="264"/>
      <c r="G33" s="151">
        <v>1051</v>
      </c>
      <c r="H33" s="248"/>
      <c r="I33" s="248">
        <v>965</v>
      </c>
      <c r="J33" s="248"/>
      <c r="K33" s="248">
        <v>942</v>
      </c>
      <c r="L33" s="264"/>
      <c r="M33" s="153">
        <v>859</v>
      </c>
      <c r="N33" s="264"/>
      <c r="O33" s="153">
        <v>614</v>
      </c>
      <c r="P33" s="264"/>
      <c r="Q33" s="248">
        <v>750</v>
      </c>
      <c r="R33" s="264"/>
      <c r="S33" s="141"/>
      <c r="T33" s="283" t="s">
        <v>146</v>
      </c>
      <c r="U33" s="46" t="s">
        <v>146</v>
      </c>
    </row>
    <row r="34" spans="1:21" s="35" customFormat="1" ht="15" customHeight="1" x14ac:dyDescent="0.3">
      <c r="A34" s="583"/>
      <c r="B34" s="219"/>
      <c r="C34" s="143">
        <v>2016</v>
      </c>
      <c r="D34" s="143"/>
      <c r="E34" s="143">
        <v>2017</v>
      </c>
      <c r="F34" s="143"/>
      <c r="G34" s="143">
        <v>2018</v>
      </c>
      <c r="H34" s="154"/>
      <c r="I34" s="158">
        <v>2019</v>
      </c>
      <c r="J34" s="158"/>
      <c r="K34" s="133">
        <v>2020</v>
      </c>
      <c r="L34" s="133"/>
      <c r="M34" s="133">
        <v>2021</v>
      </c>
      <c r="N34" s="143"/>
      <c r="O34" s="133">
        <v>2022</v>
      </c>
      <c r="P34" s="143"/>
      <c r="Q34" s="143">
        <v>2022</v>
      </c>
      <c r="R34" s="143"/>
      <c r="S34" s="140"/>
      <c r="T34" s="140"/>
      <c r="U34" s="146"/>
    </row>
    <row r="35" spans="1:21" s="33" customFormat="1" ht="57.75" customHeight="1" x14ac:dyDescent="0.3">
      <c r="A35" s="583"/>
      <c r="B35" s="218" t="s">
        <v>1297</v>
      </c>
      <c r="C35" s="248">
        <v>508</v>
      </c>
      <c r="D35" s="265"/>
      <c r="E35" s="200">
        <v>1014</v>
      </c>
      <c r="F35" s="264"/>
      <c r="G35" s="248">
        <v>955</v>
      </c>
      <c r="H35" s="248"/>
      <c r="I35" s="57">
        <v>729</v>
      </c>
      <c r="J35" s="57"/>
      <c r="K35" s="151">
        <v>341</v>
      </c>
      <c r="L35" s="264"/>
      <c r="M35" s="153">
        <v>258</v>
      </c>
      <c r="N35" s="264"/>
      <c r="O35" s="153">
        <v>295</v>
      </c>
      <c r="P35" s="264"/>
      <c r="Q35" s="248">
        <v>622</v>
      </c>
      <c r="R35" s="264"/>
      <c r="S35" s="141"/>
      <c r="T35" s="283" t="s">
        <v>146</v>
      </c>
      <c r="U35" s="46" t="s">
        <v>146</v>
      </c>
    </row>
    <row r="36" spans="1:21" s="33" customFormat="1" ht="15" customHeight="1" x14ac:dyDescent="0.3">
      <c r="A36" s="583"/>
      <c r="B36" s="219"/>
      <c r="C36" s="154">
        <v>2016</v>
      </c>
      <c r="D36" s="143"/>
      <c r="E36" s="143">
        <v>2017</v>
      </c>
      <c r="F36" s="143"/>
      <c r="G36" s="143">
        <v>2018</v>
      </c>
      <c r="H36" s="154"/>
      <c r="I36" s="158">
        <v>2019</v>
      </c>
      <c r="J36" s="158"/>
      <c r="K36" s="133">
        <v>2020</v>
      </c>
      <c r="L36" s="133"/>
      <c r="M36" s="133">
        <v>2021</v>
      </c>
      <c r="N36" s="102"/>
      <c r="O36" s="133">
        <v>2022</v>
      </c>
      <c r="P36" s="102"/>
      <c r="Q36" s="154">
        <v>2022</v>
      </c>
      <c r="R36" s="102"/>
      <c r="S36" s="51"/>
      <c r="T36" s="51"/>
      <c r="U36" s="52"/>
    </row>
    <row r="37" spans="1:21" s="33" customFormat="1" ht="45" customHeight="1" x14ac:dyDescent="0.3">
      <c r="A37" s="583"/>
      <c r="B37" s="218" t="s">
        <v>1298</v>
      </c>
      <c r="C37" s="248">
        <v>245</v>
      </c>
      <c r="D37" s="265"/>
      <c r="E37" s="200">
        <v>284</v>
      </c>
      <c r="F37" s="264"/>
      <c r="G37" s="151">
        <v>464</v>
      </c>
      <c r="H37" s="248"/>
      <c r="I37" s="248">
        <v>432</v>
      </c>
      <c r="J37" s="248"/>
      <c r="K37" s="248">
        <v>411</v>
      </c>
      <c r="L37" s="264"/>
      <c r="M37" s="153">
        <v>454</v>
      </c>
      <c r="N37" s="264"/>
      <c r="O37" s="153">
        <v>490</v>
      </c>
      <c r="P37" s="264"/>
      <c r="Q37" s="248">
        <v>394</v>
      </c>
      <c r="R37" s="264"/>
      <c r="S37" s="141"/>
      <c r="T37" s="283" t="s">
        <v>146</v>
      </c>
      <c r="U37" s="46" t="s">
        <v>146</v>
      </c>
    </row>
    <row r="38" spans="1:21" s="35" customFormat="1" ht="15" customHeight="1" x14ac:dyDescent="0.3">
      <c r="A38" s="583"/>
      <c r="B38" s="219"/>
      <c r="C38" s="143">
        <v>2016</v>
      </c>
      <c r="D38" s="143"/>
      <c r="E38" s="143">
        <v>2017</v>
      </c>
      <c r="F38" s="143"/>
      <c r="G38" s="143">
        <v>2018</v>
      </c>
      <c r="H38" s="154"/>
      <c r="I38" s="158">
        <v>2019</v>
      </c>
      <c r="J38" s="158"/>
      <c r="K38" s="133">
        <v>2020</v>
      </c>
      <c r="L38" s="133"/>
      <c r="M38" s="133">
        <v>2021</v>
      </c>
      <c r="N38" s="143"/>
      <c r="O38" s="133">
        <v>2022</v>
      </c>
      <c r="P38" s="143"/>
      <c r="Q38" s="143">
        <v>2022</v>
      </c>
      <c r="R38" s="143"/>
      <c r="S38" s="140"/>
      <c r="T38" s="140"/>
      <c r="U38" s="146"/>
    </row>
    <row r="39" spans="1:21" s="33" customFormat="1" ht="45" customHeight="1" x14ac:dyDescent="0.3">
      <c r="A39" s="583"/>
      <c r="B39" s="218" t="s">
        <v>1299</v>
      </c>
      <c r="C39" s="151">
        <v>1100</v>
      </c>
      <c r="D39" s="151"/>
      <c r="E39" s="151">
        <v>1337</v>
      </c>
      <c r="F39" s="151"/>
      <c r="G39" s="151">
        <v>2103</v>
      </c>
      <c r="H39" s="151"/>
      <c r="I39" s="151">
        <v>2167</v>
      </c>
      <c r="J39" s="151"/>
      <c r="K39" s="151">
        <v>1238</v>
      </c>
      <c r="L39" s="151"/>
      <c r="M39" s="151">
        <v>1553</v>
      </c>
      <c r="N39" s="264"/>
      <c r="O39" s="151">
        <v>1357</v>
      </c>
      <c r="P39" s="264"/>
      <c r="Q39" s="151">
        <v>1848</v>
      </c>
      <c r="R39" s="264"/>
      <c r="S39" s="141"/>
      <c r="T39" s="283" t="s">
        <v>146</v>
      </c>
      <c r="U39" s="46" t="s">
        <v>146</v>
      </c>
    </row>
    <row r="40" spans="1:21" s="35" customFormat="1" ht="15" customHeight="1" x14ac:dyDescent="0.3">
      <c r="A40" s="583"/>
      <c r="B40" s="219"/>
      <c r="C40" s="143">
        <v>2016</v>
      </c>
      <c r="D40" s="143"/>
      <c r="E40" s="143">
        <v>2017</v>
      </c>
      <c r="F40" s="143"/>
      <c r="G40" s="143">
        <v>2018</v>
      </c>
      <c r="H40" s="154"/>
      <c r="I40" s="158">
        <v>2019</v>
      </c>
      <c r="J40" s="158"/>
      <c r="K40" s="133">
        <v>2020</v>
      </c>
      <c r="L40" s="133"/>
      <c r="M40" s="133">
        <v>2021</v>
      </c>
      <c r="N40" s="143"/>
      <c r="O40" s="133">
        <v>2022</v>
      </c>
      <c r="P40" s="143"/>
      <c r="Q40" s="143">
        <v>2022</v>
      </c>
      <c r="R40" s="143"/>
      <c r="S40" s="140"/>
      <c r="T40" s="140"/>
      <c r="U40" s="146"/>
    </row>
    <row r="41" spans="1:21" s="33" customFormat="1" ht="45" customHeight="1" x14ac:dyDescent="0.3">
      <c r="A41" s="583"/>
      <c r="B41" s="218" t="s">
        <v>1300</v>
      </c>
      <c r="C41" s="248">
        <v>959</v>
      </c>
      <c r="D41" s="265"/>
      <c r="E41" s="200">
        <v>725</v>
      </c>
      <c r="F41" s="264"/>
      <c r="G41" s="248">
        <v>875</v>
      </c>
      <c r="H41" s="248"/>
      <c r="I41" s="57">
        <v>1018</v>
      </c>
      <c r="J41" s="57"/>
      <c r="K41" s="151">
        <v>583</v>
      </c>
      <c r="L41" s="264"/>
      <c r="M41" s="153">
        <v>647</v>
      </c>
      <c r="N41" s="264"/>
      <c r="O41" s="153">
        <v>528</v>
      </c>
      <c r="P41" s="264"/>
      <c r="Q41" s="248">
        <v>873</v>
      </c>
      <c r="R41" s="264"/>
      <c r="S41" s="141"/>
      <c r="T41" s="283" t="s">
        <v>146</v>
      </c>
      <c r="U41" s="46" t="s">
        <v>146</v>
      </c>
    </row>
    <row r="42" spans="1:21" s="33" customFormat="1" ht="15" customHeight="1" x14ac:dyDescent="0.3">
      <c r="A42" s="583"/>
      <c r="B42" s="219"/>
      <c r="C42" s="154">
        <v>2016</v>
      </c>
      <c r="D42" s="143"/>
      <c r="E42" s="143">
        <v>2017</v>
      </c>
      <c r="F42" s="143"/>
      <c r="G42" s="143">
        <v>2018</v>
      </c>
      <c r="H42" s="154"/>
      <c r="I42" s="158">
        <v>2019</v>
      </c>
      <c r="J42" s="158"/>
      <c r="K42" s="133">
        <v>2020</v>
      </c>
      <c r="L42" s="133"/>
      <c r="M42" s="133">
        <v>2021</v>
      </c>
      <c r="N42" s="102"/>
      <c r="O42" s="133">
        <v>2022</v>
      </c>
      <c r="P42" s="102"/>
      <c r="Q42" s="154">
        <v>2022</v>
      </c>
      <c r="R42" s="102"/>
      <c r="S42" s="51"/>
      <c r="T42" s="51"/>
      <c r="U42" s="52"/>
    </row>
    <row r="43" spans="1:21" s="33" customFormat="1" ht="62.25" customHeight="1" x14ac:dyDescent="0.3">
      <c r="A43" s="583"/>
      <c r="B43" s="218" t="s">
        <v>847</v>
      </c>
      <c r="C43" s="248">
        <v>2</v>
      </c>
      <c r="D43" s="265"/>
      <c r="E43" s="200">
        <v>2</v>
      </c>
      <c r="F43" s="264"/>
      <c r="G43" s="151">
        <v>0</v>
      </c>
      <c r="H43" s="248"/>
      <c r="I43" s="248">
        <v>3</v>
      </c>
      <c r="J43" s="248"/>
      <c r="K43" s="248">
        <v>7</v>
      </c>
      <c r="L43" s="264"/>
      <c r="M43" s="153">
        <v>4</v>
      </c>
      <c r="N43" s="264"/>
      <c r="O43" s="153">
        <v>2</v>
      </c>
      <c r="P43" s="264"/>
      <c r="Q43" s="248">
        <v>4</v>
      </c>
      <c r="R43" s="264"/>
      <c r="S43" s="141"/>
      <c r="T43" s="283" t="s">
        <v>146</v>
      </c>
      <c r="U43" s="46" t="s">
        <v>146</v>
      </c>
    </row>
    <row r="44" spans="1:21" s="35" customFormat="1" ht="15" customHeight="1" x14ac:dyDescent="0.3">
      <c r="A44" s="584"/>
      <c r="B44" s="219"/>
      <c r="C44" s="143">
        <v>2016</v>
      </c>
      <c r="D44" s="143"/>
      <c r="E44" s="143">
        <v>2017</v>
      </c>
      <c r="F44" s="143"/>
      <c r="G44" s="143">
        <v>2018</v>
      </c>
      <c r="H44" s="154"/>
      <c r="I44" s="158">
        <v>2019</v>
      </c>
      <c r="J44" s="158"/>
      <c r="K44" s="133">
        <v>2020</v>
      </c>
      <c r="L44" s="133"/>
      <c r="M44" s="133">
        <v>2021</v>
      </c>
      <c r="N44" s="143"/>
      <c r="O44" s="133">
        <v>2022</v>
      </c>
      <c r="P44" s="143"/>
      <c r="Q44" s="143">
        <v>2022</v>
      </c>
      <c r="R44" s="143"/>
      <c r="S44" s="140"/>
      <c r="T44" s="140"/>
      <c r="U44" s="146"/>
    </row>
    <row r="45" spans="1:21" s="35" customFormat="1" ht="15" customHeight="1" x14ac:dyDescent="0.3">
      <c r="A45" s="579" t="s">
        <v>103</v>
      </c>
      <c r="B45" s="580"/>
      <c r="C45" s="580"/>
      <c r="D45" s="580"/>
      <c r="E45" s="580"/>
      <c r="F45" s="580"/>
      <c r="G45" s="580"/>
      <c r="H45" s="580"/>
      <c r="I45" s="580"/>
      <c r="J45" s="580"/>
      <c r="K45" s="580"/>
      <c r="L45" s="580"/>
      <c r="M45" s="580"/>
      <c r="N45" s="580"/>
      <c r="O45" s="580"/>
      <c r="P45" s="580"/>
      <c r="Q45" s="580"/>
      <c r="R45" s="580"/>
      <c r="S45" s="580"/>
      <c r="T45" s="580"/>
      <c r="U45" s="581"/>
    </row>
    <row r="46" spans="1:21" s="35" customFormat="1" ht="57.75" customHeight="1" x14ac:dyDescent="0.3">
      <c r="A46" s="582" t="s">
        <v>848</v>
      </c>
      <c r="B46" s="217" t="s">
        <v>1301</v>
      </c>
      <c r="C46" s="248">
        <v>17</v>
      </c>
      <c r="D46" s="264"/>
      <c r="E46" s="248">
        <v>13</v>
      </c>
      <c r="F46" s="264"/>
      <c r="G46" s="248">
        <v>6</v>
      </c>
      <c r="H46" s="179"/>
      <c r="I46" s="248">
        <v>8</v>
      </c>
      <c r="J46" s="248"/>
      <c r="K46" s="248">
        <v>35</v>
      </c>
      <c r="L46" s="264"/>
      <c r="M46" s="248">
        <v>23</v>
      </c>
      <c r="N46" s="264"/>
      <c r="O46" s="248">
        <v>59</v>
      </c>
      <c r="P46" s="264"/>
      <c r="Q46" s="151">
        <v>25</v>
      </c>
      <c r="R46" s="264"/>
      <c r="S46" s="141"/>
      <c r="T46" s="283" t="s">
        <v>149</v>
      </c>
      <c r="U46" s="149" t="s">
        <v>149</v>
      </c>
    </row>
    <row r="47" spans="1:21" s="35" customFormat="1" ht="15" customHeight="1" x14ac:dyDescent="0.3">
      <c r="A47" s="583"/>
      <c r="B47" s="142"/>
      <c r="C47" s="143">
        <v>2016</v>
      </c>
      <c r="D47" s="143"/>
      <c r="E47" s="143">
        <v>2017</v>
      </c>
      <c r="F47" s="143"/>
      <c r="G47" s="143">
        <v>2018</v>
      </c>
      <c r="H47" s="154"/>
      <c r="I47" s="158">
        <v>2019</v>
      </c>
      <c r="J47" s="158"/>
      <c r="K47" s="158">
        <v>2020</v>
      </c>
      <c r="L47" s="158"/>
      <c r="M47" s="158">
        <v>2021</v>
      </c>
      <c r="N47" s="143"/>
      <c r="O47" s="158">
        <v>2022</v>
      </c>
      <c r="P47" s="143"/>
      <c r="Q47" s="143">
        <v>2022</v>
      </c>
      <c r="R47" s="143"/>
      <c r="S47" s="140"/>
      <c r="T47" s="140"/>
      <c r="U47" s="146"/>
    </row>
    <row r="48" spans="1:21" s="35" customFormat="1" ht="15" customHeight="1" x14ac:dyDescent="0.3">
      <c r="A48" s="583"/>
      <c r="B48" s="598" t="s">
        <v>106</v>
      </c>
      <c r="C48" s="598"/>
      <c r="D48" s="598"/>
      <c r="E48" s="598"/>
      <c r="F48" s="598"/>
      <c r="G48" s="598"/>
      <c r="H48" s="598"/>
      <c r="I48" s="598"/>
      <c r="J48" s="598"/>
      <c r="K48" s="598"/>
      <c r="L48" s="598"/>
      <c r="M48" s="598"/>
      <c r="N48" s="598"/>
      <c r="O48" s="598"/>
      <c r="P48" s="598"/>
      <c r="Q48" s="598"/>
      <c r="R48" s="598"/>
      <c r="S48" s="598"/>
      <c r="T48" s="598"/>
      <c r="U48" s="599"/>
    </row>
    <row r="49" spans="1:21" s="35" customFormat="1" ht="73.5" customHeight="1" x14ac:dyDescent="0.3">
      <c r="A49" s="583"/>
      <c r="B49" s="217" t="s">
        <v>849</v>
      </c>
      <c r="C49" s="248">
        <v>41</v>
      </c>
      <c r="D49" s="264"/>
      <c r="E49" s="248">
        <v>33</v>
      </c>
      <c r="F49" s="264"/>
      <c r="G49" s="248">
        <v>40</v>
      </c>
      <c r="H49" s="179"/>
      <c r="I49" s="103">
        <v>72</v>
      </c>
      <c r="J49" s="103"/>
      <c r="K49" s="248">
        <v>80</v>
      </c>
      <c r="L49" s="264"/>
      <c r="M49" s="248">
        <v>81</v>
      </c>
      <c r="N49" s="264"/>
      <c r="O49" s="248">
        <v>30</v>
      </c>
      <c r="P49" s="264"/>
      <c r="Q49" s="151">
        <v>1000</v>
      </c>
      <c r="R49" s="179" t="s">
        <v>1302</v>
      </c>
      <c r="S49" s="141"/>
      <c r="T49" s="283" t="s">
        <v>149</v>
      </c>
      <c r="U49" s="149" t="s">
        <v>149</v>
      </c>
    </row>
    <row r="50" spans="1:21" s="35" customFormat="1" ht="15" customHeight="1" x14ac:dyDescent="0.3">
      <c r="A50" s="583"/>
      <c r="B50" s="47"/>
      <c r="C50" s="48">
        <v>2016</v>
      </c>
      <c r="D50" s="48"/>
      <c r="E50" s="143">
        <v>2017</v>
      </c>
      <c r="F50" s="143"/>
      <c r="G50" s="143">
        <v>2018</v>
      </c>
      <c r="H50" s="154"/>
      <c r="I50" s="158">
        <v>2019</v>
      </c>
      <c r="J50" s="158"/>
      <c r="K50" s="133">
        <v>2020</v>
      </c>
      <c r="L50" s="133"/>
      <c r="M50" s="133">
        <v>2021</v>
      </c>
      <c r="N50" s="143"/>
      <c r="O50" s="133">
        <v>2022</v>
      </c>
      <c r="P50" s="143"/>
      <c r="Q50" s="143">
        <v>2022</v>
      </c>
      <c r="R50" s="143"/>
      <c r="S50" s="140"/>
      <c r="T50" s="140"/>
      <c r="U50" s="146"/>
    </row>
    <row r="51" spans="1:21" s="321" customFormat="1" ht="64.5" customHeight="1" x14ac:dyDescent="0.3">
      <c r="A51" s="583"/>
      <c r="B51" s="170" t="s">
        <v>1445</v>
      </c>
      <c r="C51" s="153">
        <v>23</v>
      </c>
      <c r="D51" s="301"/>
      <c r="E51" s="153">
        <v>42</v>
      </c>
      <c r="F51" s="301"/>
      <c r="G51" s="153">
        <v>61</v>
      </c>
      <c r="H51" s="302"/>
      <c r="I51" s="138">
        <v>100</v>
      </c>
      <c r="J51" s="138"/>
      <c r="K51" s="153">
        <v>115</v>
      </c>
      <c r="L51" s="301"/>
      <c r="M51" s="153">
        <v>135</v>
      </c>
      <c r="N51" s="301"/>
      <c r="O51" s="153">
        <v>190</v>
      </c>
      <c r="P51" s="301"/>
      <c r="Q51" s="153">
        <v>128</v>
      </c>
      <c r="R51" s="301"/>
      <c r="S51" s="173"/>
      <c r="T51" s="176" t="s">
        <v>850</v>
      </c>
      <c r="U51" s="177" t="s">
        <v>850</v>
      </c>
    </row>
    <row r="52" spans="1:21" s="35" customFormat="1" ht="15" customHeight="1" x14ac:dyDescent="0.3">
      <c r="A52" s="583"/>
      <c r="B52" s="47"/>
      <c r="C52" s="48">
        <v>2016</v>
      </c>
      <c r="D52" s="48"/>
      <c r="E52" s="143">
        <v>2017</v>
      </c>
      <c r="F52" s="143"/>
      <c r="G52" s="143">
        <v>2018</v>
      </c>
      <c r="H52" s="154"/>
      <c r="I52" s="158">
        <v>2019</v>
      </c>
      <c r="J52" s="158"/>
      <c r="K52" s="133">
        <v>2020</v>
      </c>
      <c r="L52" s="133"/>
      <c r="M52" s="133">
        <v>2021</v>
      </c>
      <c r="N52" s="143"/>
      <c r="O52" s="133">
        <v>2022</v>
      </c>
      <c r="P52" s="143"/>
      <c r="Q52" s="143">
        <v>2022</v>
      </c>
      <c r="R52" s="143"/>
      <c r="S52" s="140"/>
      <c r="T52" s="140"/>
      <c r="U52" s="146"/>
    </row>
    <row r="53" spans="1:21" s="35" customFormat="1" ht="63" customHeight="1" x14ac:dyDescent="0.3">
      <c r="A53" s="583"/>
      <c r="B53" s="217" t="s">
        <v>1303</v>
      </c>
      <c r="C53" s="204">
        <v>8.1</v>
      </c>
      <c r="D53" s="264"/>
      <c r="E53" s="264"/>
      <c r="F53" s="264"/>
      <c r="G53" s="204">
        <v>32.6</v>
      </c>
      <c r="H53" s="179"/>
      <c r="I53" s="204"/>
      <c r="J53" s="278"/>
      <c r="K53" s="204"/>
      <c r="L53" s="264"/>
      <c r="M53" s="248"/>
      <c r="N53" s="264"/>
      <c r="O53" s="248"/>
      <c r="P53" s="264"/>
      <c r="Q53" s="248" t="s">
        <v>442</v>
      </c>
      <c r="R53" s="264"/>
      <c r="S53" s="141"/>
      <c r="T53" s="283" t="s">
        <v>149</v>
      </c>
      <c r="U53" s="149" t="s">
        <v>149</v>
      </c>
    </row>
    <row r="54" spans="1:21" s="35" customFormat="1" ht="15" customHeight="1" x14ac:dyDescent="0.3">
      <c r="A54" s="584"/>
      <c r="B54" s="47"/>
      <c r="C54" s="48">
        <v>2015</v>
      </c>
      <c r="D54" s="48"/>
      <c r="E54" s="143">
        <v>2017</v>
      </c>
      <c r="F54" s="143"/>
      <c r="G54" s="143">
        <v>2018</v>
      </c>
      <c r="H54" s="154"/>
      <c r="I54" s="158">
        <v>2019</v>
      </c>
      <c r="J54" s="158"/>
      <c r="K54" s="158">
        <v>2020</v>
      </c>
      <c r="L54" s="158"/>
      <c r="M54" s="158">
        <v>2021</v>
      </c>
      <c r="N54" s="143"/>
      <c r="O54" s="158">
        <v>2022</v>
      </c>
      <c r="P54" s="143"/>
      <c r="Q54" s="143">
        <v>2022</v>
      </c>
      <c r="R54" s="143"/>
      <c r="S54" s="51"/>
      <c r="T54" s="51"/>
      <c r="U54" s="52"/>
    </row>
    <row r="55" spans="1:21" s="35" customFormat="1" ht="15" customHeight="1" x14ac:dyDescent="0.3">
      <c r="A55" s="592" t="s">
        <v>127</v>
      </c>
      <c r="B55" s="593"/>
      <c r="C55" s="593"/>
      <c r="D55" s="593"/>
      <c r="E55" s="593"/>
      <c r="F55" s="593"/>
      <c r="G55" s="593"/>
      <c r="H55" s="593"/>
      <c r="I55" s="593"/>
      <c r="J55" s="593"/>
      <c r="K55" s="593"/>
      <c r="L55" s="593"/>
      <c r="M55" s="593"/>
      <c r="N55" s="593"/>
      <c r="O55" s="593"/>
      <c r="P55" s="593"/>
      <c r="Q55" s="593"/>
      <c r="R55" s="593"/>
      <c r="S55" s="593"/>
      <c r="T55" s="593"/>
      <c r="U55" s="594"/>
    </row>
    <row r="56" spans="1:21" s="35" customFormat="1" ht="15" customHeight="1" x14ac:dyDescent="0.3">
      <c r="A56" s="99" t="s">
        <v>851</v>
      </c>
      <c r="B56" s="53"/>
      <c r="C56" s="54"/>
      <c r="D56" s="54"/>
      <c r="E56" s="54"/>
      <c r="F56" s="54"/>
      <c r="G56" s="54"/>
      <c r="H56" s="54"/>
      <c r="I56" s="54"/>
      <c r="J56" s="54"/>
      <c r="K56" s="54"/>
      <c r="L56" s="54"/>
      <c r="M56" s="54"/>
      <c r="N56" s="54"/>
      <c r="O56" s="54"/>
      <c r="P56" s="54"/>
      <c r="Q56" s="54"/>
      <c r="R56" s="54"/>
      <c r="S56" s="54"/>
      <c r="T56" s="54"/>
      <c r="U56" s="98"/>
    </row>
    <row r="57" spans="1:21" s="35" customFormat="1" ht="15" customHeight="1" x14ac:dyDescent="0.3">
      <c r="A57" s="579" t="s">
        <v>128</v>
      </c>
      <c r="B57" s="580"/>
      <c r="C57" s="580"/>
      <c r="D57" s="580"/>
      <c r="E57" s="580"/>
      <c r="F57" s="580"/>
      <c r="G57" s="580"/>
      <c r="H57" s="580"/>
      <c r="I57" s="580"/>
      <c r="J57" s="580"/>
      <c r="K57" s="580"/>
      <c r="L57" s="580"/>
      <c r="M57" s="580"/>
      <c r="N57" s="580"/>
      <c r="O57" s="580"/>
      <c r="P57" s="580"/>
      <c r="Q57" s="580"/>
      <c r="R57" s="580"/>
      <c r="S57" s="580"/>
      <c r="T57" s="580"/>
      <c r="U57" s="581"/>
    </row>
    <row r="58" spans="1:21" s="35" customFormat="1" ht="52.5" customHeight="1" x14ac:dyDescent="0.3">
      <c r="A58" s="582" t="s">
        <v>852</v>
      </c>
      <c r="B58" s="218" t="s">
        <v>1304</v>
      </c>
      <c r="C58" s="248" t="s">
        <v>853</v>
      </c>
      <c r="D58" s="264"/>
      <c r="E58" s="248" t="s">
        <v>1012</v>
      </c>
      <c r="F58" s="264"/>
      <c r="G58" s="248" t="s">
        <v>853</v>
      </c>
      <c r="H58" s="179"/>
      <c r="I58" s="248" t="s">
        <v>1013</v>
      </c>
      <c r="J58" s="103"/>
      <c r="K58" s="248" t="s">
        <v>1014</v>
      </c>
      <c r="L58" s="264"/>
      <c r="M58" s="248" t="s">
        <v>1014</v>
      </c>
      <c r="N58" s="264"/>
      <c r="O58" s="248" t="s">
        <v>1064</v>
      </c>
      <c r="P58" s="264"/>
      <c r="Q58" s="151" t="s">
        <v>450</v>
      </c>
      <c r="R58" s="264"/>
      <c r="S58" s="141"/>
      <c r="T58" s="283" t="s">
        <v>149</v>
      </c>
      <c r="U58" s="149" t="s">
        <v>149</v>
      </c>
    </row>
    <row r="59" spans="1:21" s="35" customFormat="1" ht="15" customHeight="1" x14ac:dyDescent="0.3">
      <c r="A59" s="583"/>
      <c r="B59" s="515"/>
      <c r="C59" s="48">
        <v>2016</v>
      </c>
      <c r="D59" s="48"/>
      <c r="E59" s="143">
        <v>2017</v>
      </c>
      <c r="F59" s="143"/>
      <c r="G59" s="143">
        <v>2018</v>
      </c>
      <c r="H59" s="154"/>
      <c r="I59" s="158">
        <v>2019</v>
      </c>
      <c r="J59" s="158"/>
      <c r="K59" s="133">
        <v>2020</v>
      </c>
      <c r="L59" s="133"/>
      <c r="M59" s="133">
        <v>2021</v>
      </c>
      <c r="N59" s="143"/>
      <c r="O59" s="133">
        <v>2022</v>
      </c>
      <c r="P59" s="143"/>
      <c r="Q59" s="143">
        <v>2022</v>
      </c>
      <c r="R59" s="143"/>
      <c r="S59" s="140"/>
      <c r="T59" s="140"/>
      <c r="U59" s="146"/>
    </row>
    <row r="60" spans="1:21" s="35" customFormat="1" ht="62.25" customHeight="1" x14ac:dyDescent="0.3">
      <c r="A60" s="583"/>
      <c r="B60" s="218" t="s">
        <v>1305</v>
      </c>
      <c r="C60" s="248">
        <v>66</v>
      </c>
      <c r="D60" s="264"/>
      <c r="E60" s="248" t="s">
        <v>450</v>
      </c>
      <c r="F60" s="264"/>
      <c r="G60" s="248" t="s">
        <v>1018</v>
      </c>
      <c r="H60" s="179"/>
      <c r="I60" s="248" t="s">
        <v>1015</v>
      </c>
      <c r="J60" s="248"/>
      <c r="K60" s="248" t="s">
        <v>1016</v>
      </c>
      <c r="L60" s="264"/>
      <c r="M60" s="248" t="s">
        <v>1017</v>
      </c>
      <c r="N60" s="264"/>
      <c r="O60" s="248" t="s">
        <v>1065</v>
      </c>
      <c r="P60" s="264"/>
      <c r="Q60" s="248" t="s">
        <v>450</v>
      </c>
      <c r="R60" s="264"/>
      <c r="S60" s="141"/>
      <c r="T60" s="283" t="s">
        <v>149</v>
      </c>
      <c r="U60" s="149" t="s">
        <v>149</v>
      </c>
    </row>
    <row r="61" spans="1:21" s="35" customFormat="1" ht="15" customHeight="1" x14ac:dyDescent="0.3">
      <c r="A61" s="583"/>
      <c r="B61" s="219"/>
      <c r="C61" s="143">
        <v>2016</v>
      </c>
      <c r="D61" s="143"/>
      <c r="E61" s="143">
        <v>2017</v>
      </c>
      <c r="F61" s="143"/>
      <c r="G61" s="143">
        <v>2018</v>
      </c>
      <c r="H61" s="154"/>
      <c r="I61" s="158">
        <v>2019</v>
      </c>
      <c r="J61" s="158"/>
      <c r="K61" s="158">
        <v>2020</v>
      </c>
      <c r="L61" s="158"/>
      <c r="M61" s="158">
        <v>2021</v>
      </c>
      <c r="N61" s="143"/>
      <c r="O61" s="158">
        <v>2022</v>
      </c>
      <c r="P61" s="143"/>
      <c r="Q61" s="143">
        <v>2022</v>
      </c>
      <c r="R61" s="143"/>
      <c r="S61" s="140"/>
      <c r="T61" s="140"/>
      <c r="U61" s="146"/>
    </row>
    <row r="62" spans="1:21" s="35" customFormat="1" ht="57" customHeight="1" x14ac:dyDescent="0.3">
      <c r="A62" s="583"/>
      <c r="B62" s="218" t="s">
        <v>1306</v>
      </c>
      <c r="C62" s="204" t="s">
        <v>293</v>
      </c>
      <c r="D62" s="264"/>
      <c r="E62" s="248" t="s">
        <v>1019</v>
      </c>
      <c r="F62" s="264"/>
      <c r="G62" s="248" t="s">
        <v>1020</v>
      </c>
      <c r="H62" s="179"/>
      <c r="I62" s="103" t="s">
        <v>178</v>
      </c>
      <c r="J62" s="103"/>
      <c r="K62" s="248" t="s">
        <v>1021</v>
      </c>
      <c r="L62" s="264"/>
      <c r="M62" s="248" t="s">
        <v>178</v>
      </c>
      <c r="N62" s="264"/>
      <c r="O62" s="248" t="s">
        <v>1064</v>
      </c>
      <c r="P62" s="264"/>
      <c r="Q62" s="248" t="s">
        <v>132</v>
      </c>
      <c r="R62" s="264"/>
      <c r="S62" s="141"/>
      <c r="T62" s="283" t="s">
        <v>149</v>
      </c>
      <c r="U62" s="149" t="s">
        <v>149</v>
      </c>
    </row>
    <row r="63" spans="1:21" s="35" customFormat="1" ht="15" customHeight="1" x14ac:dyDescent="0.3">
      <c r="A63" s="583"/>
      <c r="B63" s="515"/>
      <c r="C63" s="48">
        <v>2016</v>
      </c>
      <c r="D63" s="48"/>
      <c r="E63" s="143">
        <v>2017</v>
      </c>
      <c r="F63" s="143"/>
      <c r="G63" s="143">
        <v>2018</v>
      </c>
      <c r="H63" s="154"/>
      <c r="I63" s="158">
        <v>2019</v>
      </c>
      <c r="J63" s="158"/>
      <c r="K63" s="133">
        <v>2020</v>
      </c>
      <c r="L63" s="133"/>
      <c r="M63" s="133">
        <v>2021</v>
      </c>
      <c r="N63" s="143"/>
      <c r="O63" s="133">
        <v>2022</v>
      </c>
      <c r="P63" s="143"/>
      <c r="Q63" s="143">
        <v>2022</v>
      </c>
      <c r="R63" s="143"/>
      <c r="S63" s="51"/>
      <c r="T63" s="51"/>
      <c r="U63" s="52"/>
    </row>
    <row r="64" spans="1:21" s="35" customFormat="1" ht="15" customHeight="1" x14ac:dyDescent="0.3">
      <c r="A64" s="583"/>
      <c r="B64" s="598" t="s">
        <v>106</v>
      </c>
      <c r="C64" s="598"/>
      <c r="D64" s="598"/>
      <c r="E64" s="598"/>
      <c r="F64" s="598"/>
      <c r="G64" s="598"/>
      <c r="H64" s="598"/>
      <c r="I64" s="598"/>
      <c r="J64" s="598"/>
      <c r="K64" s="598"/>
      <c r="L64" s="598"/>
      <c r="M64" s="598"/>
      <c r="N64" s="598"/>
      <c r="O64" s="598"/>
      <c r="P64" s="598"/>
      <c r="Q64" s="598"/>
      <c r="R64" s="598"/>
      <c r="S64" s="598"/>
      <c r="T64" s="598"/>
      <c r="U64" s="599"/>
    </row>
    <row r="65" spans="1:21" s="35" customFormat="1" ht="59.25" customHeight="1" x14ac:dyDescent="0.3">
      <c r="A65" s="583"/>
      <c r="B65" s="218" t="s">
        <v>1307</v>
      </c>
      <c r="C65" s="266">
        <v>0.16</v>
      </c>
      <c r="D65" s="278"/>
      <c r="E65" s="265"/>
      <c r="F65" s="265"/>
      <c r="G65" s="204">
        <v>0.32</v>
      </c>
      <c r="H65" s="278"/>
      <c r="I65" s="204"/>
      <c r="J65" s="278"/>
      <c r="K65" s="204"/>
      <c r="L65" s="264"/>
      <c r="M65" s="248"/>
      <c r="N65" s="264"/>
      <c r="O65" s="248"/>
      <c r="P65" s="271"/>
      <c r="Q65" s="209">
        <v>0.5</v>
      </c>
      <c r="R65" s="271"/>
      <c r="S65" s="279"/>
      <c r="T65" s="280" t="s">
        <v>149</v>
      </c>
      <c r="U65" s="281" t="s">
        <v>149</v>
      </c>
    </row>
    <row r="66" spans="1:21" s="35" customFormat="1" ht="15" customHeight="1" x14ac:dyDescent="0.3">
      <c r="A66" s="583"/>
      <c r="B66" s="515"/>
      <c r="C66" s="48">
        <v>2015</v>
      </c>
      <c r="D66" s="48"/>
      <c r="E66" s="143">
        <v>2017</v>
      </c>
      <c r="F66" s="143"/>
      <c r="G66" s="143">
        <v>2018</v>
      </c>
      <c r="H66" s="154"/>
      <c r="I66" s="158">
        <v>2019</v>
      </c>
      <c r="J66" s="158"/>
      <c r="K66" s="158">
        <v>2020</v>
      </c>
      <c r="L66" s="158"/>
      <c r="M66" s="158">
        <v>2021</v>
      </c>
      <c r="N66" s="143"/>
      <c r="O66" s="158">
        <v>2022</v>
      </c>
      <c r="P66" s="48"/>
      <c r="Q66" s="48">
        <v>2022</v>
      </c>
      <c r="R66" s="48"/>
      <c r="S66" s="51"/>
      <c r="T66" s="51"/>
      <c r="U66" s="52"/>
    </row>
    <row r="67" spans="1:21" s="35" customFormat="1" ht="62.25" customHeight="1" x14ac:dyDescent="0.3">
      <c r="A67" s="583"/>
      <c r="B67" s="516" t="s">
        <v>1308</v>
      </c>
      <c r="C67" s="151">
        <v>200</v>
      </c>
      <c r="D67" s="278"/>
      <c r="E67" s="278"/>
      <c r="F67" s="278"/>
      <c r="G67" s="151">
        <v>356</v>
      </c>
      <c r="H67" s="278"/>
      <c r="I67" s="204"/>
      <c r="J67" s="278"/>
      <c r="K67" s="204"/>
      <c r="L67" s="264"/>
      <c r="M67" s="248"/>
      <c r="N67" s="264"/>
      <c r="O67" s="248"/>
      <c r="P67" s="152"/>
      <c r="Q67" s="151">
        <v>300</v>
      </c>
      <c r="R67" s="152"/>
      <c r="S67" s="267"/>
      <c r="T67" s="280" t="s">
        <v>149</v>
      </c>
      <c r="U67" s="281" t="s">
        <v>149</v>
      </c>
    </row>
    <row r="68" spans="1:21" s="35" customFormat="1" ht="15" customHeight="1" x14ac:dyDescent="0.3">
      <c r="A68" s="583"/>
      <c r="B68" s="219"/>
      <c r="C68" s="143">
        <v>2015</v>
      </c>
      <c r="D68" s="143"/>
      <c r="E68" s="143">
        <v>2017</v>
      </c>
      <c r="F68" s="143"/>
      <c r="G68" s="143">
        <v>2018</v>
      </c>
      <c r="H68" s="154"/>
      <c r="I68" s="158">
        <v>2019</v>
      </c>
      <c r="J68" s="158"/>
      <c r="K68" s="158">
        <v>2020</v>
      </c>
      <c r="L68" s="158"/>
      <c r="M68" s="158">
        <v>2021</v>
      </c>
      <c r="N68" s="143"/>
      <c r="O68" s="158">
        <v>2022</v>
      </c>
      <c r="P68" s="143"/>
      <c r="Q68" s="143">
        <v>2022</v>
      </c>
      <c r="R68" s="143"/>
      <c r="S68" s="140"/>
      <c r="T68" s="140"/>
      <c r="U68" s="146"/>
    </row>
    <row r="69" spans="1:21" s="35" customFormat="1" ht="113.25" customHeight="1" x14ac:dyDescent="0.3">
      <c r="A69" s="583"/>
      <c r="B69" s="218" t="s">
        <v>854</v>
      </c>
      <c r="C69" s="266">
        <v>1.29</v>
      </c>
      <c r="D69" s="278"/>
      <c r="E69" s="266">
        <v>1.02</v>
      </c>
      <c r="F69" s="266"/>
      <c r="G69" s="266">
        <v>1.1299999999999999</v>
      </c>
      <c r="H69" s="266"/>
      <c r="I69" s="266">
        <v>1.29</v>
      </c>
      <c r="J69" s="266"/>
      <c r="K69" s="266">
        <v>1.37</v>
      </c>
      <c r="L69" s="266"/>
      <c r="M69" s="266">
        <v>1.55</v>
      </c>
      <c r="N69" s="271"/>
      <c r="O69" s="266"/>
      <c r="P69" s="271"/>
      <c r="Q69" s="266">
        <v>2.0299999999999998</v>
      </c>
      <c r="R69" s="271"/>
      <c r="S69" s="279"/>
      <c r="T69" s="280" t="s">
        <v>160</v>
      </c>
      <c r="U69" s="281" t="s">
        <v>160</v>
      </c>
    </row>
    <row r="70" spans="1:21" s="35" customFormat="1" ht="15" customHeight="1" x14ac:dyDescent="0.3">
      <c r="A70" s="583"/>
      <c r="B70" s="515"/>
      <c r="C70" s="48" t="s">
        <v>177</v>
      </c>
      <c r="D70" s="48"/>
      <c r="E70" s="143">
        <v>2017</v>
      </c>
      <c r="F70" s="143"/>
      <c r="G70" s="143">
        <v>2018</v>
      </c>
      <c r="H70" s="154"/>
      <c r="I70" s="158">
        <v>2019</v>
      </c>
      <c r="J70" s="158"/>
      <c r="K70" s="158">
        <v>2020</v>
      </c>
      <c r="L70" s="158"/>
      <c r="M70" s="158">
        <v>2021</v>
      </c>
      <c r="N70" s="143"/>
      <c r="O70" s="158">
        <v>2022</v>
      </c>
      <c r="P70" s="48"/>
      <c r="Q70" s="48">
        <v>2022</v>
      </c>
      <c r="R70" s="48"/>
      <c r="S70" s="51"/>
      <c r="T70" s="51"/>
      <c r="U70" s="52"/>
    </row>
    <row r="71" spans="1:21" s="35" customFormat="1" ht="48.75" customHeight="1" x14ac:dyDescent="0.3">
      <c r="A71" s="583"/>
      <c r="B71" s="516" t="s">
        <v>456</v>
      </c>
      <c r="C71" s="151">
        <v>183000</v>
      </c>
      <c r="D71" s="278"/>
      <c r="E71" s="151">
        <v>247608</v>
      </c>
      <c r="F71" s="278"/>
      <c r="G71" s="151">
        <v>275038</v>
      </c>
      <c r="H71" s="278"/>
      <c r="I71" s="151">
        <v>194499</v>
      </c>
      <c r="J71" s="151"/>
      <c r="K71" s="151">
        <v>215120</v>
      </c>
      <c r="L71" s="152"/>
      <c r="M71" s="151"/>
      <c r="N71" s="152"/>
      <c r="O71" s="151"/>
      <c r="P71" s="152"/>
      <c r="Q71" s="151">
        <v>318000</v>
      </c>
      <c r="R71" s="152"/>
      <c r="S71" s="267"/>
      <c r="T71" s="280" t="s">
        <v>160</v>
      </c>
      <c r="U71" s="281" t="s">
        <v>160</v>
      </c>
    </row>
    <row r="72" spans="1:21" s="35" customFormat="1" ht="15" customHeight="1" x14ac:dyDescent="0.3">
      <c r="A72" s="583"/>
      <c r="B72" s="219"/>
      <c r="C72" s="143" t="s">
        <v>177</v>
      </c>
      <c r="D72" s="143"/>
      <c r="E72" s="143">
        <v>2017</v>
      </c>
      <c r="F72" s="143"/>
      <c r="G72" s="143">
        <v>2018</v>
      </c>
      <c r="H72" s="154"/>
      <c r="I72" s="158">
        <v>2019</v>
      </c>
      <c r="J72" s="158"/>
      <c r="K72" s="133">
        <v>2020</v>
      </c>
      <c r="L72" s="133"/>
      <c r="M72" s="133"/>
      <c r="N72" s="143"/>
      <c r="O72" s="133"/>
      <c r="P72" s="143"/>
      <c r="Q72" s="143">
        <v>2022</v>
      </c>
      <c r="R72" s="143"/>
      <c r="S72" s="140"/>
      <c r="T72" s="140"/>
      <c r="U72" s="146"/>
    </row>
    <row r="73" spans="1:21" s="35" customFormat="1" ht="60" customHeight="1" x14ac:dyDescent="0.3">
      <c r="A73" s="583"/>
      <c r="B73" s="516" t="s">
        <v>1309</v>
      </c>
      <c r="C73" s="151">
        <v>25</v>
      </c>
      <c r="D73" s="278"/>
      <c r="E73" s="151">
        <v>36</v>
      </c>
      <c r="F73" s="278"/>
      <c r="G73" s="151">
        <v>27</v>
      </c>
      <c r="H73" s="278"/>
      <c r="I73" s="151">
        <v>57</v>
      </c>
      <c r="J73" s="151"/>
      <c r="K73" s="151">
        <v>34</v>
      </c>
      <c r="L73" s="152"/>
      <c r="M73" s="151">
        <v>33</v>
      </c>
      <c r="N73" s="152"/>
      <c r="O73" s="151">
        <v>35</v>
      </c>
      <c r="P73" s="152"/>
      <c r="Q73" s="151">
        <v>151</v>
      </c>
      <c r="R73" s="152"/>
      <c r="S73" s="267"/>
      <c r="T73" s="280" t="s">
        <v>149</v>
      </c>
      <c r="U73" s="281" t="s">
        <v>149</v>
      </c>
    </row>
    <row r="74" spans="1:21" s="35" customFormat="1" ht="15" customHeight="1" x14ac:dyDescent="0.3">
      <c r="A74" s="584"/>
      <c r="B74" s="219"/>
      <c r="C74" s="143">
        <v>2016</v>
      </c>
      <c r="D74" s="143"/>
      <c r="E74" s="143">
        <v>2017</v>
      </c>
      <c r="F74" s="143"/>
      <c r="G74" s="143">
        <v>2018</v>
      </c>
      <c r="H74" s="154"/>
      <c r="I74" s="158">
        <v>2019</v>
      </c>
      <c r="J74" s="158"/>
      <c r="K74" s="133">
        <v>2020</v>
      </c>
      <c r="L74" s="133"/>
      <c r="M74" s="133">
        <v>2021</v>
      </c>
      <c r="N74" s="143"/>
      <c r="O74" s="133">
        <v>2022</v>
      </c>
      <c r="P74" s="143"/>
      <c r="Q74" s="143">
        <v>2022</v>
      </c>
      <c r="R74" s="143"/>
      <c r="S74" s="140"/>
      <c r="T74" s="140"/>
      <c r="U74" s="146"/>
    </row>
    <row r="75" spans="1:21" s="35" customFormat="1" ht="15" customHeight="1" x14ac:dyDescent="0.3">
      <c r="A75" s="579" t="s">
        <v>129</v>
      </c>
      <c r="B75" s="580"/>
      <c r="C75" s="580"/>
      <c r="D75" s="580"/>
      <c r="E75" s="580"/>
      <c r="F75" s="580"/>
      <c r="G75" s="580"/>
      <c r="H75" s="580"/>
      <c r="I75" s="580"/>
      <c r="J75" s="580"/>
      <c r="K75" s="580"/>
      <c r="L75" s="580"/>
      <c r="M75" s="580"/>
      <c r="N75" s="580"/>
      <c r="O75" s="580"/>
      <c r="P75" s="580"/>
      <c r="Q75" s="580"/>
      <c r="R75" s="580"/>
      <c r="S75" s="580"/>
      <c r="T75" s="580"/>
      <c r="U75" s="581"/>
    </row>
    <row r="76" spans="1:21" s="35" customFormat="1" ht="15" customHeight="1" x14ac:dyDescent="0.3">
      <c r="A76" s="582" t="s">
        <v>855</v>
      </c>
      <c r="B76" s="598" t="s">
        <v>106</v>
      </c>
      <c r="C76" s="598"/>
      <c r="D76" s="598"/>
      <c r="E76" s="598"/>
      <c r="F76" s="598"/>
      <c r="G76" s="598"/>
      <c r="H76" s="598"/>
      <c r="I76" s="598"/>
      <c r="J76" s="598"/>
      <c r="K76" s="598"/>
      <c r="L76" s="598"/>
      <c r="M76" s="598"/>
      <c r="N76" s="598"/>
      <c r="O76" s="598"/>
      <c r="P76" s="598"/>
      <c r="Q76" s="598"/>
      <c r="R76" s="598"/>
      <c r="S76" s="598"/>
      <c r="T76" s="598"/>
      <c r="U76" s="599"/>
    </row>
    <row r="77" spans="1:21" s="35" customFormat="1" ht="64.5" customHeight="1" x14ac:dyDescent="0.3">
      <c r="A77" s="583"/>
      <c r="B77" s="291" t="s">
        <v>856</v>
      </c>
      <c r="C77" s="292">
        <v>70</v>
      </c>
      <c r="D77" s="293"/>
      <c r="E77" s="294">
        <v>161</v>
      </c>
      <c r="F77" s="293"/>
      <c r="G77" s="294">
        <v>164</v>
      </c>
      <c r="H77" s="293"/>
      <c r="I77" s="294">
        <v>288</v>
      </c>
      <c r="J77" s="294"/>
      <c r="K77" s="294">
        <v>214</v>
      </c>
      <c r="L77" s="295"/>
      <c r="M77" s="294">
        <v>238</v>
      </c>
      <c r="N77" s="295"/>
      <c r="O77" s="294">
        <v>220</v>
      </c>
      <c r="P77" s="295"/>
      <c r="Q77" s="292">
        <v>150</v>
      </c>
      <c r="R77" s="295"/>
      <c r="S77" s="296"/>
      <c r="T77" s="297" t="s">
        <v>160</v>
      </c>
      <c r="U77" s="298" t="s">
        <v>160</v>
      </c>
    </row>
    <row r="78" spans="1:21" s="35" customFormat="1" ht="15" customHeight="1" x14ac:dyDescent="0.3">
      <c r="A78" s="583"/>
      <c r="B78" s="219"/>
      <c r="C78" s="143">
        <v>2014</v>
      </c>
      <c r="D78" s="143"/>
      <c r="E78" s="143">
        <v>2017</v>
      </c>
      <c r="F78" s="143"/>
      <c r="G78" s="143">
        <v>2018</v>
      </c>
      <c r="H78" s="154"/>
      <c r="I78" s="158">
        <v>2019</v>
      </c>
      <c r="J78" s="158"/>
      <c r="K78" s="133">
        <v>2020</v>
      </c>
      <c r="L78" s="133"/>
      <c r="M78" s="133">
        <v>2021</v>
      </c>
      <c r="N78" s="143"/>
      <c r="O78" s="133">
        <v>2022</v>
      </c>
      <c r="P78" s="143"/>
      <c r="Q78" s="143">
        <v>2022</v>
      </c>
      <c r="R78" s="143"/>
      <c r="S78" s="140"/>
      <c r="T78" s="140"/>
      <c r="U78" s="146"/>
    </row>
    <row r="79" spans="1:21" s="35" customFormat="1" ht="72" customHeight="1" x14ac:dyDescent="0.3">
      <c r="A79" s="583"/>
      <c r="B79" s="291" t="s">
        <v>857</v>
      </c>
      <c r="C79" s="292">
        <v>300</v>
      </c>
      <c r="D79" s="293"/>
      <c r="E79" s="294">
        <v>310</v>
      </c>
      <c r="F79" s="293"/>
      <c r="G79" s="294">
        <v>451</v>
      </c>
      <c r="H79" s="293"/>
      <c r="I79" s="294">
        <v>321</v>
      </c>
      <c r="J79" s="294"/>
      <c r="K79" s="294">
        <v>301</v>
      </c>
      <c r="L79" s="295"/>
      <c r="M79" s="294">
        <v>359</v>
      </c>
      <c r="N79" s="295"/>
      <c r="O79" s="294">
        <v>320</v>
      </c>
      <c r="P79" s="295"/>
      <c r="Q79" s="292">
        <v>500</v>
      </c>
      <c r="R79" s="295"/>
      <c r="S79" s="296"/>
      <c r="T79" s="297" t="s">
        <v>160</v>
      </c>
      <c r="U79" s="298" t="s">
        <v>160</v>
      </c>
    </row>
    <row r="80" spans="1:21" s="35" customFormat="1" ht="15" customHeight="1" x14ac:dyDescent="0.3">
      <c r="A80" s="583"/>
      <c r="B80" s="219"/>
      <c r="C80" s="143">
        <v>2015</v>
      </c>
      <c r="D80" s="143"/>
      <c r="E80" s="143">
        <v>2017</v>
      </c>
      <c r="F80" s="143"/>
      <c r="G80" s="143">
        <v>2018</v>
      </c>
      <c r="H80" s="154"/>
      <c r="I80" s="158">
        <v>2019</v>
      </c>
      <c r="J80" s="158"/>
      <c r="K80" s="133">
        <v>2020</v>
      </c>
      <c r="L80" s="133"/>
      <c r="M80" s="133">
        <v>2021</v>
      </c>
      <c r="N80" s="143"/>
      <c r="O80" s="133">
        <v>2022</v>
      </c>
      <c r="P80" s="143"/>
      <c r="Q80" s="143">
        <v>2022</v>
      </c>
      <c r="R80" s="143"/>
      <c r="S80" s="140"/>
      <c r="T80" s="140"/>
      <c r="U80" s="146"/>
    </row>
    <row r="81" spans="1:21" s="35" customFormat="1" ht="72" customHeight="1" x14ac:dyDescent="0.3">
      <c r="A81" s="583"/>
      <c r="B81" s="291" t="s">
        <v>1310</v>
      </c>
      <c r="C81" s="292">
        <v>40</v>
      </c>
      <c r="D81" s="293"/>
      <c r="E81" s="293"/>
      <c r="F81" s="293"/>
      <c r="G81" s="294">
        <v>78</v>
      </c>
      <c r="H81" s="293"/>
      <c r="I81" s="294">
        <v>104</v>
      </c>
      <c r="J81" s="294"/>
      <c r="K81" s="294">
        <v>151</v>
      </c>
      <c r="L81" s="295"/>
      <c r="M81" s="151">
        <v>149</v>
      </c>
      <c r="N81" s="482"/>
      <c r="O81" s="151">
        <v>159</v>
      </c>
      <c r="P81" s="295"/>
      <c r="Q81" s="292">
        <v>100</v>
      </c>
      <c r="R81" s="295"/>
      <c r="S81" s="296"/>
      <c r="T81" s="297" t="s">
        <v>858</v>
      </c>
      <c r="U81" s="298" t="s">
        <v>858</v>
      </c>
    </row>
    <row r="82" spans="1:21" s="35" customFormat="1" ht="15" customHeight="1" x14ac:dyDescent="0.3">
      <c r="A82" s="584"/>
      <c r="B82" s="515"/>
      <c r="C82" s="48">
        <v>2015</v>
      </c>
      <c r="D82" s="48"/>
      <c r="E82" s="143">
        <v>2017</v>
      </c>
      <c r="F82" s="143"/>
      <c r="G82" s="143">
        <v>2018</v>
      </c>
      <c r="H82" s="154"/>
      <c r="I82" s="158">
        <v>2019</v>
      </c>
      <c r="J82" s="158"/>
      <c r="K82" s="133">
        <v>2020</v>
      </c>
      <c r="L82" s="133"/>
      <c r="M82" s="133">
        <v>2021</v>
      </c>
      <c r="N82" s="48"/>
      <c r="O82" s="133">
        <v>2022</v>
      </c>
      <c r="P82" s="48"/>
      <c r="Q82" s="48">
        <v>2022</v>
      </c>
      <c r="R82" s="48"/>
      <c r="S82" s="51"/>
      <c r="T82" s="51"/>
      <c r="U82" s="52"/>
    </row>
    <row r="83" spans="1:21" s="35" customFormat="1" ht="15" customHeight="1" x14ac:dyDescent="0.3">
      <c r="A83" s="70"/>
      <c r="B83" s="242"/>
      <c r="C83" s="243"/>
      <c r="D83" s="243"/>
      <c r="E83" s="527"/>
      <c r="F83" s="527"/>
      <c r="G83" s="527"/>
      <c r="H83" s="376"/>
      <c r="I83" s="520"/>
      <c r="J83" s="520"/>
      <c r="K83" s="521"/>
      <c r="L83" s="521"/>
      <c r="M83" s="521"/>
      <c r="N83" s="243"/>
      <c r="O83" s="521"/>
      <c r="P83" s="243"/>
      <c r="Q83" s="243"/>
      <c r="R83" s="243"/>
      <c r="S83" s="245"/>
      <c r="T83" s="245"/>
      <c r="U83" s="246"/>
    </row>
    <row r="84" spans="1:21" s="35" customFormat="1" x14ac:dyDescent="0.3">
      <c r="A84" s="70"/>
      <c r="B84" s="71"/>
      <c r="C84" s="72"/>
      <c r="D84" s="72"/>
      <c r="E84" s="72"/>
      <c r="F84" s="72"/>
      <c r="G84" s="72"/>
      <c r="H84" s="72"/>
      <c r="I84" s="72"/>
      <c r="J84" s="72"/>
      <c r="K84" s="72"/>
      <c r="L84" s="72"/>
      <c r="M84" s="72"/>
      <c r="N84" s="72"/>
      <c r="O84" s="72"/>
      <c r="P84" s="72"/>
      <c r="Q84" s="72"/>
      <c r="R84" s="72"/>
      <c r="S84" s="72"/>
      <c r="T84" s="72"/>
      <c r="U84" s="72"/>
    </row>
    <row r="85" spans="1:21" s="35" customFormat="1" ht="15" customHeight="1" x14ac:dyDescent="0.3">
      <c r="A85" s="610" t="s">
        <v>1311</v>
      </c>
      <c r="B85" s="610"/>
      <c r="C85" s="610"/>
      <c r="D85" s="610"/>
      <c r="E85" s="610"/>
      <c r="F85" s="610"/>
      <c r="G85" s="610"/>
      <c r="H85" s="610"/>
      <c r="I85" s="610"/>
      <c r="J85" s="610"/>
      <c r="K85" s="610"/>
      <c r="L85" s="610"/>
      <c r="M85" s="610"/>
      <c r="N85" s="610"/>
      <c r="O85" s="610"/>
      <c r="P85" s="610"/>
      <c r="Q85" s="610"/>
      <c r="R85" s="610"/>
      <c r="S85" s="610"/>
      <c r="T85" s="610"/>
      <c r="U85" s="610"/>
    </row>
    <row r="86" spans="1:21" s="35" customFormat="1" ht="15" customHeight="1" x14ac:dyDescent="0.3">
      <c r="A86" s="610" t="s">
        <v>1144</v>
      </c>
      <c r="B86" s="610"/>
      <c r="C86" s="610"/>
      <c r="D86" s="610"/>
      <c r="E86" s="610"/>
      <c r="F86" s="610"/>
      <c r="G86" s="610"/>
      <c r="H86" s="610"/>
      <c r="I86" s="610"/>
      <c r="J86" s="610"/>
      <c r="K86" s="610"/>
      <c r="L86" s="610"/>
      <c r="M86" s="610"/>
      <c r="N86" s="610"/>
      <c r="O86" s="610"/>
      <c r="P86" s="610"/>
      <c r="Q86" s="610"/>
      <c r="R86" s="610"/>
      <c r="S86" s="610"/>
      <c r="T86" s="610"/>
      <c r="U86" s="610"/>
    </row>
    <row r="87" spans="1:21" s="35" customFormat="1" ht="15" customHeight="1" x14ac:dyDescent="0.3">
      <c r="A87" s="610" t="s">
        <v>1145</v>
      </c>
      <c r="B87" s="610"/>
      <c r="C87" s="610"/>
      <c r="D87" s="610"/>
      <c r="E87" s="610"/>
      <c r="F87" s="610"/>
      <c r="G87" s="610"/>
      <c r="H87" s="610"/>
      <c r="I87" s="610"/>
      <c r="J87" s="610"/>
      <c r="K87" s="610"/>
      <c r="L87" s="610"/>
      <c r="M87" s="610"/>
      <c r="N87" s="610"/>
      <c r="O87" s="610"/>
      <c r="P87" s="610"/>
      <c r="Q87" s="610"/>
      <c r="R87" s="610"/>
      <c r="S87" s="610"/>
      <c r="T87" s="610"/>
      <c r="U87" s="610"/>
    </row>
    <row r="88" spans="1:21" s="35" customFormat="1" ht="15" customHeight="1" x14ac:dyDescent="0.3">
      <c r="A88" s="610" t="s">
        <v>1174</v>
      </c>
      <c r="B88" s="610"/>
      <c r="C88" s="610"/>
      <c r="D88" s="610"/>
      <c r="E88" s="610"/>
      <c r="F88" s="610"/>
      <c r="G88" s="610"/>
      <c r="H88" s="610"/>
      <c r="I88" s="610"/>
      <c r="J88" s="610"/>
      <c r="K88" s="610"/>
      <c r="L88" s="610"/>
      <c r="M88" s="610"/>
      <c r="N88" s="610"/>
      <c r="O88" s="610"/>
      <c r="P88" s="610"/>
      <c r="Q88" s="610"/>
      <c r="R88" s="610"/>
      <c r="S88" s="610"/>
      <c r="T88" s="610"/>
      <c r="U88" s="610"/>
    </row>
    <row r="89" spans="1:21" s="35" customFormat="1" ht="15" customHeight="1" x14ac:dyDescent="0.3">
      <c r="A89" s="610" t="s">
        <v>1312</v>
      </c>
      <c r="B89" s="610"/>
      <c r="C89" s="610"/>
      <c r="D89" s="610"/>
      <c r="E89" s="610"/>
      <c r="F89" s="610"/>
      <c r="G89" s="610"/>
      <c r="H89" s="610"/>
      <c r="I89" s="610"/>
      <c r="J89" s="610"/>
      <c r="K89" s="610"/>
      <c r="L89" s="610"/>
      <c r="M89" s="610"/>
      <c r="N89" s="610"/>
      <c r="O89" s="610"/>
      <c r="P89" s="610"/>
      <c r="Q89" s="610"/>
      <c r="R89" s="610"/>
      <c r="S89" s="610"/>
      <c r="T89" s="610"/>
      <c r="U89" s="610"/>
    </row>
    <row r="90" spans="1:21" s="35" customFormat="1" ht="15" customHeight="1" x14ac:dyDescent="0.3">
      <c r="A90" s="610" t="s">
        <v>1313</v>
      </c>
      <c r="B90" s="610"/>
      <c r="C90" s="610"/>
      <c r="D90" s="610"/>
      <c r="E90" s="610"/>
      <c r="F90" s="610"/>
      <c r="G90" s="610"/>
      <c r="H90" s="610"/>
      <c r="I90" s="610"/>
      <c r="J90" s="610"/>
      <c r="K90" s="610"/>
      <c r="L90" s="610"/>
      <c r="M90" s="610"/>
      <c r="N90" s="610"/>
      <c r="O90" s="610"/>
      <c r="P90" s="610"/>
      <c r="Q90" s="610"/>
      <c r="R90" s="610"/>
      <c r="S90" s="610"/>
      <c r="T90" s="610"/>
      <c r="U90" s="610"/>
    </row>
    <row r="91" spans="1:21" s="35" customFormat="1" ht="15" customHeight="1" x14ac:dyDescent="0.3">
      <c r="A91" s="610" t="s">
        <v>1314</v>
      </c>
      <c r="B91" s="610"/>
      <c r="C91" s="610"/>
      <c r="D91" s="610"/>
      <c r="E91" s="610"/>
      <c r="F91" s="610"/>
      <c r="G91" s="610"/>
      <c r="H91" s="610"/>
      <c r="I91" s="610"/>
      <c r="J91" s="610"/>
      <c r="K91" s="610"/>
      <c r="L91" s="610"/>
      <c r="M91" s="610"/>
      <c r="N91" s="610"/>
      <c r="O91" s="610"/>
      <c r="P91" s="610"/>
      <c r="Q91" s="610"/>
      <c r="R91" s="610"/>
      <c r="S91" s="610"/>
      <c r="T91" s="610"/>
      <c r="U91" s="610"/>
    </row>
    <row r="92" spans="1:21" s="35" customFormat="1" ht="28.5" customHeight="1" x14ac:dyDescent="0.3">
      <c r="A92" s="578" t="s">
        <v>1315</v>
      </c>
      <c r="B92" s="578"/>
      <c r="C92" s="578"/>
      <c r="D92" s="578"/>
      <c r="E92" s="578"/>
      <c r="F92" s="578"/>
      <c r="G92" s="578"/>
      <c r="H92" s="578"/>
      <c r="I92" s="578"/>
      <c r="J92" s="578"/>
      <c r="K92" s="578"/>
      <c r="L92" s="578"/>
      <c r="M92" s="578"/>
      <c r="N92" s="578"/>
      <c r="O92" s="578"/>
      <c r="P92" s="578"/>
      <c r="Q92" s="578"/>
      <c r="R92" s="578"/>
      <c r="S92" s="578"/>
      <c r="T92" s="578"/>
      <c r="U92" s="578"/>
    </row>
    <row r="93" spans="1:21" s="35" customFormat="1" ht="15" customHeight="1" x14ac:dyDescent="0.3">
      <c r="A93" s="33" t="s">
        <v>1316</v>
      </c>
      <c r="B93" s="33"/>
      <c r="C93" s="33"/>
      <c r="D93" s="33"/>
      <c r="E93" s="33"/>
      <c r="F93" s="33"/>
      <c r="G93" s="33"/>
      <c r="H93" s="33"/>
      <c r="I93" s="33"/>
      <c r="J93" s="33"/>
      <c r="K93" s="33"/>
      <c r="L93" s="33"/>
      <c r="M93" s="33"/>
      <c r="N93" s="33"/>
      <c r="O93" s="33"/>
      <c r="P93" s="33"/>
      <c r="Q93" s="33"/>
      <c r="R93" s="33"/>
      <c r="S93" s="33"/>
      <c r="T93" s="33"/>
      <c r="U93" s="33"/>
    </row>
    <row r="94" spans="1:21" s="35" customFormat="1" ht="27.75" customHeight="1" x14ac:dyDescent="0.3">
      <c r="A94" s="610" t="s">
        <v>1317</v>
      </c>
      <c r="B94" s="610"/>
      <c r="C94" s="610"/>
      <c r="D94" s="610"/>
      <c r="E94" s="610"/>
      <c r="F94" s="610"/>
      <c r="G94" s="610"/>
      <c r="H94" s="610"/>
      <c r="I94" s="610"/>
      <c r="J94" s="610"/>
      <c r="K94" s="610"/>
      <c r="L94" s="610"/>
      <c r="M94" s="610"/>
      <c r="N94" s="610"/>
      <c r="O94" s="610"/>
      <c r="P94" s="610"/>
      <c r="Q94" s="610"/>
      <c r="R94" s="610"/>
      <c r="S94" s="610"/>
      <c r="T94" s="610"/>
      <c r="U94" s="610"/>
    </row>
    <row r="95" spans="1:21" s="35" customFormat="1" ht="15" customHeight="1" x14ac:dyDescent="0.3">
      <c r="A95" s="610" t="s">
        <v>1318</v>
      </c>
      <c r="B95" s="610"/>
      <c r="C95" s="610"/>
      <c r="D95" s="610"/>
      <c r="E95" s="610"/>
      <c r="F95" s="610"/>
      <c r="G95" s="610"/>
      <c r="H95" s="610"/>
      <c r="I95" s="610"/>
      <c r="J95" s="610"/>
      <c r="K95" s="610"/>
      <c r="L95" s="610"/>
      <c r="M95" s="610"/>
      <c r="N95" s="610"/>
      <c r="O95" s="610"/>
      <c r="P95" s="610"/>
      <c r="Q95" s="610"/>
      <c r="R95" s="610"/>
      <c r="S95" s="610"/>
      <c r="T95" s="610"/>
      <c r="U95" s="610"/>
    </row>
    <row r="96" spans="1:21" s="35" customFormat="1" ht="15" customHeight="1" x14ac:dyDescent="0.3">
      <c r="A96" s="610" t="s">
        <v>1319</v>
      </c>
      <c r="B96" s="610"/>
      <c r="C96" s="610"/>
      <c r="D96" s="610"/>
      <c r="E96" s="610"/>
      <c r="F96" s="610"/>
      <c r="G96" s="610"/>
      <c r="H96" s="610"/>
      <c r="I96" s="610"/>
      <c r="J96" s="610"/>
      <c r="K96" s="610"/>
      <c r="L96" s="610"/>
      <c r="M96" s="610"/>
      <c r="N96" s="610"/>
      <c r="O96" s="610"/>
      <c r="P96" s="610"/>
      <c r="Q96" s="610"/>
      <c r="R96" s="610"/>
      <c r="S96" s="610"/>
      <c r="T96" s="610"/>
      <c r="U96" s="610"/>
    </row>
    <row r="97" spans="1:21" s="35" customFormat="1" ht="15" customHeight="1" x14ac:dyDescent="0.3">
      <c r="A97" s="610" t="s">
        <v>1320</v>
      </c>
      <c r="B97" s="610"/>
      <c r="C97" s="610"/>
      <c r="D97" s="610"/>
      <c r="E97" s="610"/>
      <c r="F97" s="610"/>
      <c r="G97" s="610"/>
      <c r="H97" s="610"/>
      <c r="I97" s="610"/>
      <c r="J97" s="610"/>
      <c r="K97" s="610"/>
      <c r="L97" s="610"/>
      <c r="M97" s="610"/>
      <c r="N97" s="610"/>
      <c r="O97" s="610"/>
      <c r="P97" s="610"/>
      <c r="Q97" s="610"/>
      <c r="R97" s="610"/>
      <c r="S97" s="610"/>
      <c r="T97" s="610"/>
      <c r="U97" s="610"/>
    </row>
    <row r="98" spans="1:21" s="35" customFormat="1" ht="29.25" customHeight="1" x14ac:dyDescent="0.3">
      <c r="A98" s="610" t="s">
        <v>1321</v>
      </c>
      <c r="B98" s="610"/>
      <c r="C98" s="610"/>
      <c r="D98" s="610"/>
      <c r="E98" s="610"/>
      <c r="F98" s="610"/>
      <c r="G98" s="610"/>
      <c r="H98" s="610"/>
      <c r="I98" s="610"/>
      <c r="J98" s="610"/>
      <c r="K98" s="610"/>
      <c r="L98" s="610"/>
      <c r="M98" s="610"/>
      <c r="N98" s="610"/>
      <c r="O98" s="610"/>
      <c r="P98" s="610"/>
      <c r="Q98" s="610"/>
      <c r="R98" s="610"/>
      <c r="S98" s="610"/>
      <c r="T98" s="610"/>
      <c r="U98" s="610"/>
    </row>
    <row r="99" spans="1:21" s="35" customFormat="1" ht="15" customHeight="1" x14ac:dyDescent="0.3">
      <c r="A99" s="610" t="s">
        <v>1322</v>
      </c>
      <c r="B99" s="610"/>
      <c r="C99" s="610"/>
      <c r="D99" s="610"/>
      <c r="E99" s="610"/>
      <c r="F99" s="610"/>
      <c r="G99" s="610"/>
      <c r="H99" s="610"/>
      <c r="I99" s="610"/>
      <c r="J99" s="610"/>
      <c r="K99" s="610"/>
      <c r="L99" s="610"/>
      <c r="M99" s="610"/>
      <c r="N99" s="610"/>
      <c r="O99" s="610"/>
      <c r="P99" s="610"/>
      <c r="Q99" s="610"/>
      <c r="R99" s="610"/>
      <c r="S99" s="610"/>
      <c r="T99" s="610"/>
      <c r="U99" s="610"/>
    </row>
    <row r="100" spans="1:21" s="35" customFormat="1" ht="15" customHeight="1" x14ac:dyDescent="0.3">
      <c r="A100" s="33"/>
      <c r="B100" s="33"/>
      <c r="C100" s="33"/>
      <c r="D100" s="33"/>
      <c r="E100" s="33"/>
      <c r="F100" s="33"/>
      <c r="G100" s="33"/>
      <c r="H100" s="33"/>
      <c r="I100" s="33"/>
      <c r="J100" s="33"/>
      <c r="K100" s="33"/>
      <c r="L100" s="33"/>
      <c r="M100" s="33"/>
      <c r="N100" s="33"/>
      <c r="O100" s="33"/>
      <c r="P100" s="33"/>
      <c r="Q100" s="33"/>
      <c r="R100" s="33"/>
      <c r="S100" s="33"/>
      <c r="T100" s="33"/>
      <c r="U100" s="33"/>
    </row>
    <row r="101" spans="1:21" s="35" customFormat="1" ht="15" customHeight="1" x14ac:dyDescent="0.3">
      <c r="A101" s="33"/>
      <c r="B101" s="33"/>
      <c r="C101" s="33"/>
      <c r="D101" s="33"/>
      <c r="E101" s="33"/>
      <c r="F101" s="33"/>
      <c r="G101" s="33"/>
      <c r="H101" s="33"/>
      <c r="I101" s="33"/>
      <c r="J101" s="33"/>
      <c r="K101" s="33"/>
      <c r="L101" s="33"/>
      <c r="M101" s="33"/>
      <c r="N101" s="33"/>
      <c r="O101" s="33"/>
      <c r="P101" s="33"/>
      <c r="Q101" s="33"/>
      <c r="R101" s="33"/>
      <c r="S101" s="33"/>
      <c r="T101" s="33"/>
      <c r="U101" s="33"/>
    </row>
    <row r="102" spans="1:21" s="35" customFormat="1" ht="65.25" customHeight="1" x14ac:dyDescent="0.3">
      <c r="A102" s="33" t="s">
        <v>353</v>
      </c>
      <c r="B102" s="33"/>
      <c r="C102" s="33"/>
      <c r="D102" s="33"/>
      <c r="E102" s="33"/>
      <c r="F102" s="33"/>
      <c r="G102" s="33"/>
      <c r="H102" s="33"/>
      <c r="I102" s="33"/>
      <c r="J102" s="33"/>
      <c r="K102" s="33"/>
      <c r="L102" s="33"/>
      <c r="M102" s="33"/>
      <c r="N102" s="33"/>
      <c r="O102" s="33"/>
      <c r="P102" s="33"/>
      <c r="Q102" s="33"/>
      <c r="R102" s="33"/>
      <c r="S102" s="33"/>
      <c r="T102" s="33"/>
      <c r="U102" s="33"/>
    </row>
    <row r="103" spans="1:21" s="35" customFormat="1" ht="15" customHeight="1" x14ac:dyDescent="0.3">
      <c r="A103" s="33" t="s">
        <v>376</v>
      </c>
      <c r="B103" s="33"/>
      <c r="C103" s="33"/>
      <c r="D103" s="33"/>
      <c r="E103" s="33"/>
      <c r="F103" s="33"/>
      <c r="G103" s="33"/>
      <c r="H103" s="33"/>
      <c r="I103" s="33" t="s">
        <v>372</v>
      </c>
      <c r="J103" s="33"/>
      <c r="K103" s="33"/>
      <c r="L103" s="33"/>
      <c r="M103" s="33"/>
      <c r="N103" s="33"/>
      <c r="O103" s="33"/>
      <c r="P103" s="33"/>
      <c r="Q103" s="33"/>
      <c r="R103" s="33"/>
      <c r="S103" s="33"/>
      <c r="T103" s="33"/>
      <c r="U103" s="33"/>
    </row>
    <row r="104" spans="1:21" s="35" customFormat="1" ht="15" customHeight="1" x14ac:dyDescent="0.3">
      <c r="A104" s="33" t="s">
        <v>1323</v>
      </c>
      <c r="B104" s="33"/>
      <c r="C104" s="33"/>
      <c r="D104" s="33"/>
      <c r="E104" s="33"/>
      <c r="F104" s="33"/>
      <c r="G104" s="33"/>
      <c r="H104" s="33"/>
      <c r="I104" s="33" t="s">
        <v>375</v>
      </c>
      <c r="J104" s="33"/>
      <c r="K104" s="33"/>
      <c r="L104" s="33"/>
      <c r="M104" s="33"/>
      <c r="N104" s="33"/>
      <c r="O104" s="33"/>
      <c r="P104" s="33"/>
      <c r="Q104" s="33"/>
      <c r="R104" s="33"/>
      <c r="S104" s="33"/>
      <c r="T104" s="33"/>
      <c r="U104" s="33"/>
    </row>
    <row r="105" spans="1:21" s="35" customFormat="1" ht="15" customHeight="1" x14ac:dyDescent="0.3">
      <c r="B105" s="33"/>
      <c r="C105" s="33"/>
      <c r="D105" s="33"/>
      <c r="E105" s="33"/>
      <c r="F105" s="33"/>
      <c r="G105" s="33"/>
      <c r="H105" s="33"/>
      <c r="I105" s="33"/>
      <c r="J105" s="33"/>
      <c r="K105" s="33"/>
      <c r="L105" s="33"/>
      <c r="M105" s="33"/>
      <c r="N105" s="33"/>
      <c r="O105" s="33"/>
      <c r="P105" s="33"/>
      <c r="Q105" s="33"/>
      <c r="R105" s="33"/>
      <c r="S105" s="33"/>
      <c r="T105" s="33"/>
      <c r="U105" s="33"/>
    </row>
    <row r="106" spans="1:21" s="35" customFormat="1" ht="15" customHeight="1" x14ac:dyDescent="0.3">
      <c r="B106" s="33"/>
      <c r="C106" s="33"/>
      <c r="D106" s="33"/>
      <c r="E106" s="33"/>
      <c r="F106" s="33"/>
      <c r="G106" s="33"/>
      <c r="H106" s="33"/>
      <c r="I106" s="33"/>
      <c r="J106" s="33"/>
      <c r="K106" s="33"/>
      <c r="L106" s="33"/>
      <c r="M106" s="33"/>
      <c r="N106" s="33"/>
      <c r="O106" s="33"/>
      <c r="P106" s="33"/>
      <c r="Q106" s="33"/>
      <c r="R106" s="33"/>
      <c r="S106" s="33"/>
      <c r="T106" s="33"/>
      <c r="U106" s="33"/>
    </row>
    <row r="107" spans="1:21" s="35" customFormat="1" x14ac:dyDescent="0.3">
      <c r="A107" s="33"/>
      <c r="B107" s="33"/>
      <c r="C107" s="33"/>
      <c r="D107" s="33"/>
      <c r="E107" s="33"/>
      <c r="F107" s="33"/>
      <c r="G107" s="33"/>
      <c r="H107" s="33"/>
      <c r="I107" s="33"/>
      <c r="J107" s="33"/>
      <c r="K107" s="33"/>
      <c r="L107" s="33"/>
      <c r="M107" s="33"/>
      <c r="N107" s="33"/>
      <c r="O107" s="33"/>
      <c r="P107" s="33"/>
      <c r="Q107" s="33"/>
      <c r="R107" s="33"/>
      <c r="S107" s="33"/>
      <c r="T107" s="33"/>
      <c r="U107" s="33"/>
    </row>
    <row r="108" spans="1:21" s="35" customFormat="1" x14ac:dyDescent="0.3">
      <c r="A108" s="33"/>
      <c r="B108" s="33"/>
      <c r="C108" s="33"/>
      <c r="D108" s="33"/>
      <c r="E108" s="33"/>
      <c r="F108" s="33"/>
      <c r="G108" s="33"/>
      <c r="H108" s="33"/>
      <c r="I108" s="33"/>
      <c r="J108" s="33"/>
      <c r="K108" s="33"/>
      <c r="L108" s="33"/>
      <c r="M108" s="33"/>
      <c r="N108" s="33"/>
      <c r="O108" s="33"/>
      <c r="P108" s="33"/>
      <c r="Q108" s="33"/>
      <c r="R108" s="33"/>
      <c r="S108" s="33"/>
      <c r="T108" s="33"/>
      <c r="U108" s="33"/>
    </row>
    <row r="109" spans="1:21" s="35" customFormat="1" x14ac:dyDescent="0.3">
      <c r="A109" s="33"/>
      <c r="B109" s="33"/>
      <c r="C109" s="33"/>
      <c r="D109" s="33"/>
      <c r="E109" s="33"/>
      <c r="F109" s="33"/>
      <c r="G109" s="33"/>
      <c r="H109" s="33"/>
      <c r="I109" s="33"/>
      <c r="J109" s="33"/>
      <c r="K109" s="33"/>
      <c r="L109" s="33"/>
      <c r="M109" s="33"/>
      <c r="N109" s="33"/>
      <c r="O109" s="33"/>
      <c r="P109" s="33"/>
      <c r="Q109" s="33"/>
      <c r="R109" s="33"/>
      <c r="S109" s="33"/>
      <c r="T109" s="33"/>
      <c r="U109" s="33"/>
    </row>
    <row r="110" spans="1:21" s="35" customFormat="1" x14ac:dyDescent="0.3">
      <c r="A110" s="33"/>
      <c r="B110" s="75"/>
      <c r="C110" s="75"/>
      <c r="D110" s="75"/>
      <c r="E110" s="75"/>
      <c r="F110" s="75"/>
      <c r="G110" s="75"/>
      <c r="H110" s="75"/>
      <c r="I110" s="75"/>
      <c r="J110" s="75"/>
      <c r="K110" s="75"/>
      <c r="L110" s="75"/>
      <c r="M110" s="75"/>
      <c r="N110" s="75"/>
      <c r="O110" s="75"/>
      <c r="P110" s="75"/>
      <c r="Q110" s="75"/>
      <c r="R110" s="75"/>
      <c r="S110" s="75"/>
      <c r="T110" s="75"/>
      <c r="U110" s="75"/>
    </row>
    <row r="111" spans="1:21" s="35" customFormat="1" x14ac:dyDescent="0.3">
      <c r="A111" s="75"/>
      <c r="B111" s="32"/>
      <c r="C111" s="33"/>
      <c r="D111" s="33"/>
      <c r="E111" s="33"/>
      <c r="F111" s="33"/>
      <c r="G111" s="33"/>
      <c r="H111" s="33"/>
      <c r="I111" s="33"/>
      <c r="J111" s="33"/>
      <c r="K111" s="33"/>
      <c r="L111" s="33"/>
      <c r="M111" s="33"/>
      <c r="N111" s="33"/>
      <c r="O111" s="33"/>
      <c r="P111" s="33"/>
      <c r="Q111" s="33"/>
      <c r="R111" s="33"/>
      <c r="S111" s="33"/>
      <c r="T111" s="33"/>
      <c r="U111" s="33"/>
    </row>
    <row r="112" spans="1:21" s="35" customFormat="1" ht="30" customHeight="1" x14ac:dyDescent="0.3">
      <c r="A112" s="75"/>
      <c r="B112" s="32"/>
      <c r="C112" s="33"/>
      <c r="D112" s="33"/>
      <c r="E112" s="33"/>
      <c r="F112" s="33"/>
      <c r="G112" s="33"/>
      <c r="H112" s="33"/>
      <c r="I112" s="33"/>
      <c r="J112" s="33"/>
      <c r="K112" s="33"/>
      <c r="L112" s="33"/>
      <c r="M112" s="33"/>
      <c r="N112" s="33"/>
      <c r="O112" s="33"/>
      <c r="P112" s="33"/>
      <c r="Q112" s="33"/>
      <c r="R112" s="33"/>
      <c r="S112" s="33"/>
      <c r="T112" s="33"/>
      <c r="U112" s="33"/>
    </row>
    <row r="113" spans="1:21" s="35" customFormat="1" x14ac:dyDescent="0.3">
      <c r="A113" s="75"/>
      <c r="B113" s="32"/>
      <c r="C113" s="33"/>
      <c r="D113" s="33"/>
      <c r="E113" s="33"/>
      <c r="F113" s="33"/>
      <c r="G113" s="33"/>
      <c r="H113" s="33"/>
      <c r="I113" s="33"/>
      <c r="J113" s="33"/>
      <c r="K113" s="33"/>
      <c r="L113" s="33"/>
      <c r="M113" s="33"/>
      <c r="N113" s="33"/>
      <c r="O113" s="33"/>
      <c r="P113" s="33"/>
      <c r="Q113" s="33"/>
      <c r="R113" s="33"/>
      <c r="S113" s="33"/>
      <c r="T113" s="33"/>
      <c r="U113" s="33"/>
    </row>
    <row r="114" spans="1:21" s="35" customFormat="1" ht="24.75" customHeight="1" x14ac:dyDescent="0.3">
      <c r="A114" s="75"/>
      <c r="B114" s="32"/>
      <c r="C114" s="33"/>
      <c r="D114" s="33"/>
      <c r="E114" s="33"/>
      <c r="F114" s="33"/>
      <c r="G114" s="33"/>
      <c r="H114" s="33"/>
      <c r="I114" s="33"/>
      <c r="J114" s="33"/>
      <c r="K114" s="33"/>
      <c r="L114" s="33"/>
      <c r="M114" s="33"/>
      <c r="N114" s="33"/>
      <c r="O114" s="33"/>
      <c r="P114" s="33"/>
      <c r="Q114" s="33"/>
      <c r="R114" s="33"/>
      <c r="S114" s="33"/>
      <c r="T114" s="33"/>
      <c r="U114" s="33"/>
    </row>
    <row r="115" spans="1:21" s="35" customFormat="1" ht="14" x14ac:dyDescent="0.3">
      <c r="A115" s="75"/>
      <c r="B115" s="78"/>
      <c r="C115" s="29"/>
      <c r="D115" s="29"/>
      <c r="E115" s="29"/>
      <c r="F115" s="29"/>
      <c r="G115" s="29"/>
      <c r="H115" s="29"/>
      <c r="I115" s="29"/>
      <c r="J115" s="29"/>
      <c r="K115" s="29"/>
      <c r="L115" s="29"/>
      <c r="M115" s="29"/>
      <c r="N115" s="29"/>
      <c r="O115" s="29"/>
      <c r="P115" s="29"/>
      <c r="Q115" s="29"/>
      <c r="R115" s="29"/>
      <c r="S115" s="29"/>
      <c r="T115" s="29"/>
      <c r="U115" s="29"/>
    </row>
    <row r="116" spans="1:21" s="76" customFormat="1" ht="14" x14ac:dyDescent="0.3">
      <c r="A116" s="77"/>
      <c r="B116" s="78"/>
      <c r="C116" s="29"/>
      <c r="D116" s="29"/>
      <c r="E116" s="29"/>
      <c r="F116" s="29"/>
      <c r="G116" s="29"/>
      <c r="H116" s="29"/>
      <c r="I116" s="29"/>
      <c r="J116" s="29"/>
      <c r="K116" s="29"/>
      <c r="L116" s="29"/>
      <c r="M116" s="29"/>
      <c r="N116" s="29"/>
      <c r="O116" s="29"/>
      <c r="P116" s="29"/>
      <c r="Q116" s="29"/>
      <c r="R116" s="29"/>
      <c r="S116" s="29"/>
      <c r="T116" s="29"/>
      <c r="U116" s="29"/>
    </row>
    <row r="117" spans="1:21" s="76" customFormat="1" ht="14" x14ac:dyDescent="0.3">
      <c r="A117" s="82"/>
      <c r="B117" s="78"/>
      <c r="C117" s="29"/>
      <c r="D117" s="29"/>
      <c r="E117" s="29"/>
      <c r="F117" s="29"/>
      <c r="G117" s="29"/>
      <c r="H117" s="29"/>
      <c r="I117" s="29"/>
      <c r="J117" s="29"/>
      <c r="K117" s="29"/>
      <c r="L117" s="29"/>
      <c r="M117" s="29"/>
      <c r="N117" s="29"/>
      <c r="O117" s="29"/>
      <c r="P117" s="29"/>
      <c r="Q117" s="29"/>
      <c r="R117" s="29"/>
      <c r="S117" s="29"/>
      <c r="T117" s="29"/>
      <c r="U117" s="29"/>
    </row>
    <row r="118" spans="1:21" s="76" customFormat="1" ht="14" x14ac:dyDescent="0.3">
      <c r="A118" s="82"/>
      <c r="B118" s="78"/>
      <c r="C118" s="29"/>
      <c r="D118" s="29"/>
      <c r="E118" s="29"/>
      <c r="F118" s="29"/>
      <c r="G118" s="29"/>
      <c r="H118" s="29"/>
      <c r="I118" s="29"/>
      <c r="J118" s="29"/>
      <c r="K118" s="29"/>
      <c r="L118" s="29"/>
      <c r="M118" s="29"/>
      <c r="N118" s="29"/>
      <c r="O118" s="29"/>
      <c r="P118" s="29"/>
      <c r="Q118" s="29"/>
      <c r="R118" s="29"/>
      <c r="S118" s="29"/>
      <c r="T118" s="29"/>
      <c r="U118" s="29"/>
    </row>
    <row r="119" spans="1:21" s="76" customFormat="1" ht="14" x14ac:dyDescent="0.3">
      <c r="A119" s="82"/>
      <c r="B119" s="78"/>
      <c r="C119" s="29"/>
      <c r="D119" s="29"/>
      <c r="E119" s="29"/>
      <c r="F119" s="29"/>
      <c r="G119" s="29"/>
      <c r="H119" s="29"/>
      <c r="I119" s="29"/>
      <c r="J119" s="29"/>
      <c r="K119" s="29"/>
      <c r="L119" s="29"/>
      <c r="M119" s="29"/>
      <c r="N119" s="29"/>
      <c r="O119" s="29"/>
      <c r="P119" s="29"/>
      <c r="Q119" s="29"/>
      <c r="R119" s="29"/>
      <c r="S119" s="29"/>
      <c r="T119" s="29"/>
      <c r="U119" s="29"/>
    </row>
    <row r="120" spans="1:21" s="76" customFormat="1" ht="14" x14ac:dyDescent="0.3">
      <c r="A120" s="82"/>
      <c r="B120" s="78"/>
      <c r="C120" s="29"/>
      <c r="D120" s="29"/>
      <c r="E120" s="29"/>
      <c r="F120" s="29"/>
      <c r="G120" s="29"/>
      <c r="H120" s="29"/>
      <c r="I120" s="29"/>
      <c r="J120" s="29"/>
      <c r="K120" s="29"/>
      <c r="L120" s="29"/>
      <c r="M120" s="29"/>
      <c r="N120" s="29"/>
      <c r="O120" s="29"/>
      <c r="P120" s="29"/>
      <c r="Q120" s="29"/>
      <c r="R120" s="29"/>
      <c r="S120" s="29"/>
      <c r="T120" s="29"/>
      <c r="U120" s="29"/>
    </row>
    <row r="121" spans="1:21" s="81" customFormat="1" x14ac:dyDescent="0.25">
      <c r="A121" s="82"/>
      <c r="B121" s="78"/>
      <c r="C121" s="29"/>
      <c r="D121" s="29"/>
      <c r="E121" s="29"/>
      <c r="F121" s="29"/>
      <c r="G121" s="29"/>
      <c r="H121" s="29"/>
      <c r="I121" s="29"/>
      <c r="J121" s="29"/>
      <c r="K121" s="29"/>
      <c r="L121" s="29"/>
      <c r="M121" s="29"/>
      <c r="N121" s="29"/>
      <c r="O121" s="29"/>
      <c r="P121" s="29"/>
      <c r="Q121" s="29"/>
      <c r="R121" s="29"/>
      <c r="S121" s="29"/>
      <c r="T121" s="29"/>
      <c r="U121" s="29"/>
    </row>
    <row r="136" spans="15:15" x14ac:dyDescent="0.25">
      <c r="O136" s="29">
        <v>66.75</v>
      </c>
    </row>
  </sheetData>
  <mergeCells count="39">
    <mergeCell ref="A7:U7"/>
    <mergeCell ref="A76:A82"/>
    <mergeCell ref="A99:U99"/>
    <mergeCell ref="A94:U94"/>
    <mergeCell ref="A95:U95"/>
    <mergeCell ref="A96:U96"/>
    <mergeCell ref="A97:U97"/>
    <mergeCell ref="A98:U98"/>
    <mergeCell ref="A92:U92"/>
    <mergeCell ref="A90:U90"/>
    <mergeCell ref="A91:U91"/>
    <mergeCell ref="A89:U89"/>
    <mergeCell ref="A88:U88"/>
    <mergeCell ref="A87:U87"/>
    <mergeCell ref="B30:U30"/>
    <mergeCell ref="A45:U45"/>
    <mergeCell ref="A9:U9"/>
    <mergeCell ref="A85:U85"/>
    <mergeCell ref="A55:U55"/>
    <mergeCell ref="A57:U57"/>
    <mergeCell ref="B64:U64"/>
    <mergeCell ref="A75:U75"/>
    <mergeCell ref="B76:U76"/>
    <mergeCell ref="A86:U86"/>
    <mergeCell ref="A11:U11"/>
    <mergeCell ref="A12:A44"/>
    <mergeCell ref="A58:A74"/>
    <mergeCell ref="S2:S3"/>
    <mergeCell ref="E2:P3"/>
    <mergeCell ref="U2:U3"/>
    <mergeCell ref="A2:A3"/>
    <mergeCell ref="B2:B3"/>
    <mergeCell ref="C2:D3"/>
    <mergeCell ref="Q2:R3"/>
    <mergeCell ref="A4:U4"/>
    <mergeCell ref="A5:U5"/>
    <mergeCell ref="A46:A54"/>
    <mergeCell ref="B48:U48"/>
    <mergeCell ref="T2:T3"/>
  </mergeCells>
  <printOptions horizontalCentered="1"/>
  <pageMargins left="0.196850393700787" right="0.196850393700787" top="0.39370078740157499" bottom="0.39370078740157499" header="0.31496062992126" footer="0.31496062992126"/>
  <pageSetup paperSize="9" scale="53" fitToHeight="0" orientation="landscape" r:id="rId1"/>
  <rowBreaks count="3" manualBreakCount="3">
    <brk id="34" max="20" man="1"/>
    <brk id="61" max="20" man="1"/>
    <brk id="80" max="2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U136"/>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9.1796875" style="78" customWidth="1"/>
    <col min="3" max="3" width="17.26953125" style="29" customWidth="1"/>
    <col min="4" max="4" width="2.7265625" style="29" customWidth="1"/>
    <col min="5" max="5" width="17.26953125" style="29" customWidth="1"/>
    <col min="6" max="6" width="3" style="29" bestFit="1" customWidth="1"/>
    <col min="7" max="7" width="17.26953125" style="29" customWidth="1"/>
    <col min="8" max="8" width="3.26953125" style="29" customWidth="1"/>
    <col min="9" max="9" width="17.26953125" style="29" customWidth="1"/>
    <col min="10" max="10" width="2.81640625" style="29" customWidth="1"/>
    <col min="11" max="11" width="17.26953125" style="29" customWidth="1"/>
    <col min="12" max="12" width="2.81640625" style="29" customWidth="1"/>
    <col min="13" max="13" width="17.26953125" style="29" customWidth="1"/>
    <col min="14" max="14" width="2.81640625" style="29" customWidth="1"/>
    <col min="15" max="15" width="17.26953125" style="29" customWidth="1"/>
    <col min="16" max="16" width="2.81640625" style="29" customWidth="1"/>
    <col min="17" max="17" width="19.54296875" style="29" customWidth="1"/>
    <col min="18" max="18" width="2.81640625" style="29" customWidth="1"/>
    <col min="19" max="19" width="13.26953125" style="29" customWidth="1"/>
    <col min="20" max="20" width="18.453125" style="29" customWidth="1"/>
    <col min="21" max="21" width="18.54296875" style="29" customWidth="1"/>
    <col min="22" max="16384" width="9.1796875" style="80"/>
  </cols>
  <sheetData>
    <row r="1" spans="1:21" s="35" customFormat="1" ht="12.4" customHeight="1" x14ac:dyDescent="0.3">
      <c r="A1" s="31"/>
      <c r="B1" s="32"/>
      <c r="C1" s="33"/>
      <c r="D1" s="33"/>
      <c r="E1" s="33"/>
      <c r="F1" s="33"/>
      <c r="G1" s="33"/>
      <c r="H1" s="33"/>
      <c r="I1" s="33"/>
      <c r="J1" s="33"/>
      <c r="K1" s="33"/>
      <c r="L1" s="33"/>
      <c r="M1" s="33"/>
      <c r="N1" s="33"/>
      <c r="O1" s="33"/>
      <c r="P1" s="33"/>
      <c r="Q1" s="33"/>
      <c r="R1" s="33"/>
      <c r="S1" s="33"/>
      <c r="T1" s="33"/>
      <c r="U1" s="33"/>
    </row>
    <row r="2" spans="1:21" s="35" customFormat="1" ht="35.5" customHeight="1" x14ac:dyDescent="0.3">
      <c r="A2" s="576" t="s">
        <v>97</v>
      </c>
      <c r="B2" s="570" t="s">
        <v>96</v>
      </c>
      <c r="C2" s="572" t="s">
        <v>285</v>
      </c>
      <c r="D2" s="573"/>
      <c r="E2" s="561" t="s">
        <v>113</v>
      </c>
      <c r="F2" s="562"/>
      <c r="G2" s="562"/>
      <c r="H2" s="562"/>
      <c r="I2" s="562"/>
      <c r="J2" s="562"/>
      <c r="K2" s="562"/>
      <c r="L2" s="562"/>
      <c r="M2" s="562"/>
      <c r="N2" s="562"/>
      <c r="O2" s="562"/>
      <c r="P2" s="562"/>
      <c r="Q2" s="572" t="s">
        <v>284</v>
      </c>
      <c r="R2" s="573"/>
      <c r="S2" s="570" t="s">
        <v>302</v>
      </c>
      <c r="T2" s="570" t="s">
        <v>347</v>
      </c>
      <c r="U2" s="570" t="s">
        <v>286</v>
      </c>
    </row>
    <row r="3" spans="1:21" s="35" customFormat="1" ht="35.5" customHeight="1" x14ac:dyDescent="0.3">
      <c r="A3" s="577"/>
      <c r="B3" s="571"/>
      <c r="C3" s="574"/>
      <c r="D3" s="575"/>
      <c r="E3" s="564"/>
      <c r="F3" s="565"/>
      <c r="G3" s="565"/>
      <c r="H3" s="565"/>
      <c r="I3" s="565"/>
      <c r="J3" s="565"/>
      <c r="K3" s="565"/>
      <c r="L3" s="565"/>
      <c r="M3" s="565"/>
      <c r="N3" s="565"/>
      <c r="O3" s="565"/>
      <c r="P3" s="565"/>
      <c r="Q3" s="574"/>
      <c r="R3" s="575"/>
      <c r="S3" s="571"/>
      <c r="T3" s="571"/>
      <c r="U3" s="571"/>
    </row>
    <row r="4" spans="1:21" s="35" customFormat="1" ht="15" customHeight="1" x14ac:dyDescent="0.3">
      <c r="A4" s="629" t="s">
        <v>179</v>
      </c>
      <c r="B4" s="630"/>
      <c r="C4" s="630"/>
      <c r="D4" s="630"/>
      <c r="E4" s="630"/>
      <c r="F4" s="630"/>
      <c r="G4" s="630"/>
      <c r="H4" s="630"/>
      <c r="I4" s="630"/>
      <c r="J4" s="630"/>
      <c r="K4" s="630"/>
      <c r="L4" s="630"/>
      <c r="M4" s="630"/>
      <c r="N4" s="630"/>
      <c r="O4" s="630"/>
      <c r="P4" s="630"/>
      <c r="Q4" s="630"/>
      <c r="R4" s="630"/>
      <c r="S4" s="630"/>
      <c r="T4" s="630"/>
      <c r="U4" s="631"/>
    </row>
    <row r="5" spans="1:21" s="35" customFormat="1" ht="15" customHeight="1" x14ac:dyDescent="0.3">
      <c r="A5" s="632" t="s">
        <v>98</v>
      </c>
      <c r="B5" s="633"/>
      <c r="C5" s="633"/>
      <c r="D5" s="633"/>
      <c r="E5" s="633"/>
      <c r="F5" s="633"/>
      <c r="G5" s="633"/>
      <c r="H5" s="633"/>
      <c r="I5" s="633"/>
      <c r="J5" s="633"/>
      <c r="K5" s="633"/>
      <c r="L5" s="633"/>
      <c r="M5" s="633"/>
      <c r="N5" s="633"/>
      <c r="O5" s="633"/>
      <c r="P5" s="633"/>
      <c r="Q5" s="633"/>
      <c r="R5" s="633"/>
      <c r="S5" s="633"/>
      <c r="T5" s="633"/>
      <c r="U5" s="634"/>
    </row>
    <row r="6" spans="1:21" s="35" customFormat="1" ht="15" customHeight="1" x14ac:dyDescent="0.3">
      <c r="A6" s="124" t="s">
        <v>508</v>
      </c>
      <c r="B6" s="123"/>
      <c r="C6" s="123"/>
      <c r="D6" s="123"/>
      <c r="E6" s="123"/>
      <c r="F6" s="123"/>
      <c r="G6" s="123"/>
      <c r="H6" s="123"/>
      <c r="I6" s="123"/>
      <c r="J6" s="123"/>
      <c r="K6" s="123"/>
      <c r="L6" s="123"/>
      <c r="M6" s="123"/>
      <c r="N6" s="123"/>
      <c r="O6" s="123"/>
      <c r="P6" s="123"/>
      <c r="Q6" s="123"/>
      <c r="R6" s="123"/>
      <c r="S6" s="123"/>
      <c r="T6" s="123"/>
      <c r="U6" s="125"/>
    </row>
    <row r="7" spans="1:21" s="35" customFormat="1" ht="15" customHeight="1" x14ac:dyDescent="0.3">
      <c r="A7" s="632" t="s">
        <v>99</v>
      </c>
      <c r="B7" s="633"/>
      <c r="C7" s="633"/>
      <c r="D7" s="633"/>
      <c r="E7" s="633"/>
      <c r="F7" s="633"/>
      <c r="G7" s="633"/>
      <c r="H7" s="633"/>
      <c r="I7" s="633"/>
      <c r="J7" s="633"/>
      <c r="K7" s="633"/>
      <c r="L7" s="633"/>
      <c r="M7" s="633"/>
      <c r="N7" s="633"/>
      <c r="O7" s="633"/>
      <c r="P7" s="633"/>
      <c r="Q7" s="633"/>
      <c r="R7" s="633"/>
      <c r="S7" s="633"/>
      <c r="T7" s="633"/>
      <c r="U7" s="634"/>
    </row>
    <row r="8" spans="1:21" s="35" customFormat="1" ht="15" customHeight="1" x14ac:dyDescent="0.3">
      <c r="A8" s="37" t="s">
        <v>859</v>
      </c>
      <c r="B8" s="38"/>
      <c r="C8" s="38"/>
      <c r="D8" s="38"/>
      <c r="E8" s="38"/>
      <c r="F8" s="38"/>
      <c r="G8" s="38"/>
      <c r="H8" s="38"/>
      <c r="I8" s="38"/>
      <c r="J8" s="38"/>
      <c r="K8" s="38"/>
      <c r="L8" s="38"/>
      <c r="M8" s="38"/>
      <c r="N8" s="38"/>
      <c r="O8" s="38"/>
      <c r="P8" s="38"/>
      <c r="Q8" s="38"/>
      <c r="R8" s="38"/>
      <c r="S8" s="38"/>
      <c r="T8" s="38"/>
      <c r="U8" s="39"/>
    </row>
    <row r="9" spans="1:21" s="35" customFormat="1" ht="15" customHeight="1" x14ac:dyDescent="0.3">
      <c r="A9" s="592" t="s">
        <v>100</v>
      </c>
      <c r="B9" s="593"/>
      <c r="C9" s="593"/>
      <c r="D9" s="593"/>
      <c r="E9" s="593"/>
      <c r="F9" s="593"/>
      <c r="G9" s="593"/>
      <c r="H9" s="593"/>
      <c r="I9" s="593"/>
      <c r="J9" s="593"/>
      <c r="K9" s="593"/>
      <c r="L9" s="593"/>
      <c r="M9" s="593"/>
      <c r="N9" s="593"/>
      <c r="O9" s="593"/>
      <c r="P9" s="593"/>
      <c r="Q9" s="593"/>
      <c r="R9" s="593"/>
      <c r="S9" s="593"/>
      <c r="T9" s="593"/>
      <c r="U9" s="594"/>
    </row>
    <row r="10" spans="1:21" s="35" customFormat="1" ht="15" customHeight="1" x14ac:dyDescent="0.3">
      <c r="A10" s="99" t="s">
        <v>860</v>
      </c>
      <c r="B10" s="53"/>
      <c r="C10" s="54"/>
      <c r="D10" s="54"/>
      <c r="E10" s="54"/>
      <c r="F10" s="54"/>
      <c r="G10" s="54"/>
      <c r="H10" s="54"/>
      <c r="I10" s="54"/>
      <c r="J10" s="54"/>
      <c r="K10" s="54"/>
      <c r="L10" s="54"/>
      <c r="M10" s="54"/>
      <c r="N10" s="54"/>
      <c r="O10" s="54"/>
      <c r="P10" s="54"/>
      <c r="Q10" s="54"/>
      <c r="R10" s="54"/>
      <c r="S10" s="54"/>
      <c r="T10" s="54"/>
      <c r="U10" s="98"/>
    </row>
    <row r="11" spans="1:21" s="35" customFormat="1" ht="15" customHeight="1" x14ac:dyDescent="0.3">
      <c r="A11" s="579" t="s">
        <v>101</v>
      </c>
      <c r="B11" s="580"/>
      <c r="C11" s="580"/>
      <c r="D11" s="580"/>
      <c r="E11" s="580"/>
      <c r="F11" s="580"/>
      <c r="G11" s="580"/>
      <c r="H11" s="580"/>
      <c r="I11" s="580"/>
      <c r="J11" s="580"/>
      <c r="K11" s="580"/>
      <c r="L11" s="580"/>
      <c r="M11" s="580"/>
      <c r="N11" s="580"/>
      <c r="O11" s="580"/>
      <c r="P11" s="580"/>
      <c r="Q11" s="580"/>
      <c r="R11" s="580"/>
      <c r="S11" s="580"/>
      <c r="T11" s="580"/>
      <c r="U11" s="581"/>
    </row>
    <row r="12" spans="1:21" s="35" customFormat="1" ht="58.5" customHeight="1" x14ac:dyDescent="0.3">
      <c r="A12" s="582" t="s">
        <v>861</v>
      </c>
      <c r="B12" s="170" t="s">
        <v>1326</v>
      </c>
      <c r="C12" s="167">
        <v>15.5</v>
      </c>
      <c r="D12" s="400"/>
      <c r="E12" s="167">
        <v>15.2</v>
      </c>
      <c r="F12" s="400"/>
      <c r="G12" s="300">
        <v>16.7</v>
      </c>
      <c r="H12" s="300"/>
      <c r="I12" s="300">
        <v>17.600000000000001</v>
      </c>
      <c r="J12" s="300"/>
      <c r="K12" s="300">
        <v>21.4</v>
      </c>
      <c r="L12" s="300"/>
      <c r="M12" s="300">
        <v>21.9</v>
      </c>
      <c r="N12" s="300"/>
      <c r="O12" s="300">
        <v>21.1</v>
      </c>
      <c r="P12" s="300"/>
      <c r="Q12" s="167">
        <v>17.899999999999999</v>
      </c>
      <c r="R12" s="215"/>
      <c r="S12" s="401"/>
      <c r="T12" s="152" t="s">
        <v>865</v>
      </c>
      <c r="U12" s="325" t="s">
        <v>108</v>
      </c>
    </row>
    <row r="13" spans="1:21" s="35" customFormat="1" ht="15" customHeight="1" x14ac:dyDescent="0.3">
      <c r="A13" s="583"/>
      <c r="B13" s="185"/>
      <c r="C13" s="158">
        <v>2016</v>
      </c>
      <c r="D13" s="158"/>
      <c r="E13" s="158">
        <v>2017</v>
      </c>
      <c r="F13" s="158"/>
      <c r="G13" s="158">
        <v>2018</v>
      </c>
      <c r="H13" s="158"/>
      <c r="I13" s="158">
        <v>2019</v>
      </c>
      <c r="J13" s="158"/>
      <c r="K13" s="158">
        <v>2020</v>
      </c>
      <c r="L13" s="158"/>
      <c r="M13" s="158">
        <v>2021</v>
      </c>
      <c r="N13" s="158"/>
      <c r="O13" s="158">
        <v>2022</v>
      </c>
      <c r="P13" s="158"/>
      <c r="Q13" s="158">
        <v>2022</v>
      </c>
      <c r="R13" s="158"/>
      <c r="S13" s="140"/>
      <c r="T13" s="140"/>
      <c r="U13" s="146"/>
    </row>
    <row r="14" spans="1:21" s="35" customFormat="1" ht="69" customHeight="1" x14ac:dyDescent="0.3">
      <c r="A14" s="583"/>
      <c r="B14" s="170" t="s">
        <v>1327</v>
      </c>
      <c r="C14" s="167">
        <v>11.9</v>
      </c>
      <c r="D14" s="400"/>
      <c r="E14" s="167">
        <v>11</v>
      </c>
      <c r="F14" s="400"/>
      <c r="G14" s="300">
        <v>10.199999999999999</v>
      </c>
      <c r="H14" s="300"/>
      <c r="I14" s="300">
        <v>9.5</v>
      </c>
      <c r="J14" s="300"/>
      <c r="K14" s="300">
        <v>9</v>
      </c>
      <c r="L14" s="300"/>
      <c r="M14" s="300">
        <v>9.1999999999999993</v>
      </c>
      <c r="N14" s="300"/>
      <c r="O14" s="300">
        <v>9.6999999999999993</v>
      </c>
      <c r="P14" s="300"/>
      <c r="Q14" s="167" t="s">
        <v>485</v>
      </c>
      <c r="R14" s="215"/>
      <c r="S14" s="141"/>
      <c r="T14" s="283" t="s">
        <v>865</v>
      </c>
      <c r="U14" s="149" t="s">
        <v>866</v>
      </c>
    </row>
    <row r="15" spans="1:21" s="35" customFormat="1" ht="15" customHeight="1" x14ac:dyDescent="0.3">
      <c r="A15" s="583"/>
      <c r="B15" s="185"/>
      <c r="C15" s="158">
        <v>2016</v>
      </c>
      <c r="D15" s="158"/>
      <c r="E15" s="158">
        <v>2017</v>
      </c>
      <c r="F15" s="158"/>
      <c r="G15" s="158">
        <v>2018</v>
      </c>
      <c r="H15" s="158"/>
      <c r="I15" s="158">
        <v>2019</v>
      </c>
      <c r="J15" s="158"/>
      <c r="K15" s="158">
        <v>2020</v>
      </c>
      <c r="L15" s="158"/>
      <c r="M15" s="158">
        <v>2021</v>
      </c>
      <c r="N15" s="158"/>
      <c r="O15" s="158">
        <v>2022</v>
      </c>
      <c r="P15" s="158"/>
      <c r="Q15" s="158">
        <v>2022</v>
      </c>
      <c r="R15" s="158"/>
      <c r="S15" s="140"/>
      <c r="T15" s="140"/>
      <c r="U15" s="146"/>
    </row>
    <row r="16" spans="1:21" s="35" customFormat="1" ht="51" customHeight="1" x14ac:dyDescent="0.3">
      <c r="A16" s="583"/>
      <c r="B16" s="170" t="s">
        <v>1328</v>
      </c>
      <c r="C16" s="300">
        <v>92.6</v>
      </c>
      <c r="D16" s="311" t="s">
        <v>1302</v>
      </c>
      <c r="E16" s="300"/>
      <c r="F16" s="160"/>
      <c r="G16" s="300"/>
      <c r="H16" s="300"/>
      <c r="I16" s="300">
        <v>93</v>
      </c>
      <c r="J16" s="160"/>
      <c r="K16" s="300">
        <v>94.8</v>
      </c>
      <c r="L16" s="160"/>
      <c r="M16" s="300">
        <v>95</v>
      </c>
      <c r="N16" s="160"/>
      <c r="O16" s="300"/>
      <c r="P16" s="160"/>
      <c r="Q16" s="300" t="s">
        <v>442</v>
      </c>
      <c r="R16" s="300"/>
      <c r="S16" s="141"/>
      <c r="T16" s="176" t="s">
        <v>108</v>
      </c>
      <c r="U16" s="177" t="s">
        <v>108</v>
      </c>
    </row>
    <row r="17" spans="1:21" s="35" customFormat="1" ht="15" customHeight="1" x14ac:dyDescent="0.3">
      <c r="A17" s="583"/>
      <c r="B17" s="185"/>
      <c r="C17" s="158">
        <v>2018</v>
      </c>
      <c r="D17" s="311" t="s">
        <v>1302</v>
      </c>
      <c r="E17" s="158"/>
      <c r="F17" s="158"/>
      <c r="G17" s="158"/>
      <c r="H17" s="158"/>
      <c r="I17" s="158">
        <v>2019</v>
      </c>
      <c r="J17" s="158"/>
      <c r="K17" s="158">
        <v>2020</v>
      </c>
      <c r="L17" s="158"/>
      <c r="M17" s="158">
        <v>2021</v>
      </c>
      <c r="N17" s="158"/>
      <c r="O17" s="158">
        <v>2022</v>
      </c>
      <c r="P17" s="158"/>
      <c r="Q17" s="158">
        <v>2022</v>
      </c>
      <c r="R17" s="158"/>
      <c r="S17" s="140"/>
      <c r="T17" s="140"/>
      <c r="U17" s="146"/>
    </row>
    <row r="18" spans="1:21" s="35" customFormat="1" ht="74.25" customHeight="1" x14ac:dyDescent="0.3">
      <c r="A18" s="583"/>
      <c r="B18" s="170" t="s">
        <v>1329</v>
      </c>
      <c r="C18" s="167">
        <v>2.4</v>
      </c>
      <c r="D18" s="400"/>
      <c r="E18" s="300">
        <v>2.1</v>
      </c>
      <c r="F18" s="400"/>
      <c r="G18" s="300">
        <v>3.1</v>
      </c>
      <c r="H18" s="300"/>
      <c r="I18" s="300">
        <v>3.4</v>
      </c>
      <c r="J18" s="400"/>
      <c r="K18" s="300">
        <v>7.6</v>
      </c>
      <c r="L18" s="400"/>
      <c r="M18" s="300">
        <v>8.6</v>
      </c>
      <c r="N18" s="400"/>
      <c r="O18" s="300">
        <v>7.3</v>
      </c>
      <c r="P18" s="400"/>
      <c r="Q18" s="167">
        <v>7.2</v>
      </c>
      <c r="R18" s="215"/>
      <c r="S18" s="141"/>
      <c r="T18" s="176" t="s">
        <v>865</v>
      </c>
      <c r="U18" s="177" t="s">
        <v>461</v>
      </c>
    </row>
    <row r="19" spans="1:21" s="35" customFormat="1" ht="15" customHeight="1" x14ac:dyDescent="0.3">
      <c r="A19" s="583"/>
      <c r="B19" s="185"/>
      <c r="C19" s="158">
        <v>2016</v>
      </c>
      <c r="D19" s="158"/>
      <c r="E19" s="158">
        <v>2017</v>
      </c>
      <c r="F19" s="158"/>
      <c r="G19" s="158">
        <v>2018</v>
      </c>
      <c r="H19" s="158"/>
      <c r="I19" s="158">
        <v>2019</v>
      </c>
      <c r="J19" s="158"/>
      <c r="K19" s="158">
        <v>2020</v>
      </c>
      <c r="L19" s="158"/>
      <c r="M19" s="158">
        <v>2021</v>
      </c>
      <c r="N19" s="158"/>
      <c r="O19" s="158">
        <v>2022</v>
      </c>
      <c r="P19" s="158"/>
      <c r="Q19" s="158">
        <v>2022</v>
      </c>
      <c r="R19" s="158"/>
      <c r="S19" s="140"/>
      <c r="T19" s="140"/>
      <c r="U19" s="146"/>
    </row>
    <row r="20" spans="1:21" s="35" customFormat="1" ht="57" customHeight="1" x14ac:dyDescent="0.3">
      <c r="A20" s="583"/>
      <c r="B20" s="170" t="s">
        <v>1330</v>
      </c>
      <c r="C20" s="167">
        <v>42.1</v>
      </c>
      <c r="D20" s="400"/>
      <c r="E20" s="167">
        <v>40.200000000000003</v>
      </c>
      <c r="F20" s="400"/>
      <c r="G20" s="300">
        <v>39.9</v>
      </c>
      <c r="H20" s="300"/>
      <c r="I20" s="300">
        <v>39.6</v>
      </c>
      <c r="J20" s="300"/>
      <c r="K20" s="300">
        <v>54.6</v>
      </c>
      <c r="L20" s="300"/>
      <c r="M20" s="300">
        <v>60.4</v>
      </c>
      <c r="N20" s="300"/>
      <c r="O20" s="300">
        <v>60.9</v>
      </c>
      <c r="P20" s="300"/>
      <c r="Q20" s="167" t="s">
        <v>486</v>
      </c>
      <c r="R20" s="215"/>
      <c r="S20" s="401"/>
      <c r="T20" s="176" t="s">
        <v>865</v>
      </c>
      <c r="U20" s="177" t="s">
        <v>184</v>
      </c>
    </row>
    <row r="21" spans="1:21" s="35" customFormat="1" ht="15" customHeight="1" x14ac:dyDescent="0.3">
      <c r="A21" s="583"/>
      <c r="B21" s="185"/>
      <c r="C21" s="158">
        <v>2016</v>
      </c>
      <c r="D21" s="158"/>
      <c r="E21" s="158">
        <v>2017</v>
      </c>
      <c r="F21" s="158"/>
      <c r="G21" s="158">
        <v>2018</v>
      </c>
      <c r="H21" s="158"/>
      <c r="I21" s="158">
        <v>2019</v>
      </c>
      <c r="J21" s="158"/>
      <c r="K21" s="158">
        <v>2020</v>
      </c>
      <c r="L21" s="158"/>
      <c r="M21" s="158">
        <v>2021</v>
      </c>
      <c r="N21" s="158"/>
      <c r="O21" s="158">
        <v>2022</v>
      </c>
      <c r="P21" s="158"/>
      <c r="Q21" s="158">
        <v>2022</v>
      </c>
      <c r="R21" s="158"/>
      <c r="S21" s="140"/>
      <c r="T21" s="140"/>
      <c r="U21" s="146"/>
    </row>
    <row r="22" spans="1:21" s="35" customFormat="1" ht="59.25" customHeight="1" x14ac:dyDescent="0.3">
      <c r="A22" s="583"/>
      <c r="B22" s="170" t="s">
        <v>862</v>
      </c>
      <c r="C22" s="167" t="s">
        <v>863</v>
      </c>
      <c r="D22" s="269" t="s">
        <v>1331</v>
      </c>
      <c r="E22" s="167" t="s">
        <v>863</v>
      </c>
      <c r="F22" s="400"/>
      <c r="G22" s="167" t="s">
        <v>863</v>
      </c>
      <c r="H22" s="300"/>
      <c r="I22" s="167" t="s">
        <v>863</v>
      </c>
      <c r="J22" s="300"/>
      <c r="K22" s="300" t="s">
        <v>1011</v>
      </c>
      <c r="L22" s="300"/>
      <c r="M22" s="300" t="s">
        <v>1011</v>
      </c>
      <c r="N22" s="300"/>
      <c r="O22" s="300" t="s">
        <v>1011</v>
      </c>
      <c r="P22" s="300"/>
      <c r="Q22" s="167" t="s">
        <v>864</v>
      </c>
      <c r="R22" s="215"/>
      <c r="S22" s="141"/>
      <c r="T22" s="283" t="s">
        <v>865</v>
      </c>
      <c r="U22" s="149" t="s">
        <v>322</v>
      </c>
    </row>
    <row r="23" spans="1:21" s="35" customFormat="1" ht="15" customHeight="1" x14ac:dyDescent="0.3">
      <c r="A23" s="583"/>
      <c r="B23" s="185"/>
      <c r="C23" s="158">
        <v>2016</v>
      </c>
      <c r="D23" s="158"/>
      <c r="E23" s="158">
        <v>2017</v>
      </c>
      <c r="F23" s="158"/>
      <c r="G23" s="158">
        <v>2018</v>
      </c>
      <c r="H23" s="158"/>
      <c r="I23" s="158">
        <v>2019</v>
      </c>
      <c r="J23" s="158"/>
      <c r="K23" s="158">
        <v>2020</v>
      </c>
      <c r="L23" s="158"/>
      <c r="M23" s="158">
        <v>2021</v>
      </c>
      <c r="N23" s="158"/>
      <c r="O23" s="158">
        <v>2022</v>
      </c>
      <c r="P23" s="158"/>
      <c r="Q23" s="158">
        <v>2022</v>
      </c>
      <c r="R23" s="158"/>
      <c r="S23" s="140"/>
      <c r="T23" s="140"/>
      <c r="U23" s="146"/>
    </row>
    <row r="24" spans="1:21" s="35" customFormat="1" ht="90" customHeight="1" x14ac:dyDescent="0.3">
      <c r="A24" s="583"/>
      <c r="B24" s="170" t="s">
        <v>867</v>
      </c>
      <c r="C24" s="153">
        <v>33</v>
      </c>
      <c r="D24" s="400"/>
      <c r="E24" s="183">
        <v>33.9</v>
      </c>
      <c r="F24" s="301"/>
      <c r="G24" s="183">
        <v>33.5</v>
      </c>
      <c r="H24" s="183"/>
      <c r="I24" s="183">
        <v>34.4</v>
      </c>
      <c r="J24" s="301"/>
      <c r="K24" s="183">
        <v>30.3</v>
      </c>
      <c r="L24" s="301"/>
      <c r="M24" s="183">
        <v>29</v>
      </c>
      <c r="N24" s="301"/>
      <c r="O24" s="183">
        <v>25</v>
      </c>
      <c r="P24" s="400"/>
      <c r="Q24" s="153">
        <v>15</v>
      </c>
      <c r="R24" s="215"/>
      <c r="S24" s="141"/>
      <c r="T24" s="283" t="s">
        <v>865</v>
      </c>
      <c r="U24" s="149" t="s">
        <v>180</v>
      </c>
    </row>
    <row r="25" spans="1:21" s="35" customFormat="1" ht="15" customHeight="1" x14ac:dyDescent="0.3">
      <c r="A25" s="583"/>
      <c r="B25" s="185"/>
      <c r="C25" s="158">
        <v>2016</v>
      </c>
      <c r="D25" s="158"/>
      <c r="E25" s="158">
        <v>2017</v>
      </c>
      <c r="F25" s="158"/>
      <c r="G25" s="158">
        <v>2018</v>
      </c>
      <c r="H25" s="158"/>
      <c r="I25" s="158">
        <v>2019</v>
      </c>
      <c r="J25" s="158"/>
      <c r="K25" s="158">
        <v>2020</v>
      </c>
      <c r="L25" s="158"/>
      <c r="M25" s="158">
        <v>2021</v>
      </c>
      <c r="N25" s="158"/>
      <c r="O25" s="158">
        <v>2022</v>
      </c>
      <c r="P25" s="158"/>
      <c r="Q25" s="158">
        <v>2022</v>
      </c>
      <c r="R25" s="158"/>
      <c r="S25" s="140"/>
      <c r="T25" s="140"/>
      <c r="U25" s="146"/>
    </row>
    <row r="26" spans="1:21" s="35" customFormat="1" ht="42" customHeight="1" x14ac:dyDescent="0.3">
      <c r="A26" s="583"/>
      <c r="B26" s="170" t="s">
        <v>868</v>
      </c>
      <c r="C26" s="167">
        <v>179.8</v>
      </c>
      <c r="D26" s="400"/>
      <c r="E26" s="167">
        <v>205.31</v>
      </c>
      <c r="F26" s="269"/>
      <c r="G26" s="300">
        <v>230.89</v>
      </c>
      <c r="H26" s="300"/>
      <c r="I26" s="300">
        <v>253.57</v>
      </c>
      <c r="J26" s="300"/>
      <c r="K26" s="300">
        <v>252.57</v>
      </c>
      <c r="L26" s="300"/>
      <c r="M26" s="300">
        <v>256.20999999999998</v>
      </c>
      <c r="N26" s="300"/>
      <c r="O26" s="300">
        <v>278.64</v>
      </c>
      <c r="P26" s="300"/>
      <c r="Q26" s="167">
        <v>159.4</v>
      </c>
      <c r="R26" s="215"/>
      <c r="S26" s="401"/>
      <c r="T26" s="283" t="s">
        <v>865</v>
      </c>
      <c r="U26" s="149" t="s">
        <v>180</v>
      </c>
    </row>
    <row r="27" spans="1:21" s="35" customFormat="1" ht="15" customHeight="1" x14ac:dyDescent="0.3">
      <c r="A27" s="583"/>
      <c r="B27" s="185"/>
      <c r="C27" s="158">
        <v>2016</v>
      </c>
      <c r="D27" s="158"/>
      <c r="E27" s="158">
        <v>2017</v>
      </c>
      <c r="F27" s="158"/>
      <c r="G27" s="158">
        <v>2018</v>
      </c>
      <c r="H27" s="158"/>
      <c r="I27" s="158">
        <v>2019</v>
      </c>
      <c r="J27" s="158"/>
      <c r="K27" s="158">
        <v>2020</v>
      </c>
      <c r="L27" s="158"/>
      <c r="M27" s="158">
        <v>2021</v>
      </c>
      <c r="N27" s="158"/>
      <c r="O27" s="158">
        <v>2022</v>
      </c>
      <c r="P27" s="158"/>
      <c r="Q27" s="158">
        <v>2022</v>
      </c>
      <c r="R27" s="158"/>
      <c r="S27" s="140"/>
      <c r="T27" s="140"/>
      <c r="U27" s="146"/>
    </row>
    <row r="28" spans="1:21" s="35" customFormat="1" ht="57.75" customHeight="1" x14ac:dyDescent="0.3">
      <c r="A28" s="583"/>
      <c r="B28" s="170" t="s">
        <v>1332</v>
      </c>
      <c r="C28" s="153">
        <v>80</v>
      </c>
      <c r="D28" s="359"/>
      <c r="E28" s="153">
        <v>78</v>
      </c>
      <c r="F28" s="302"/>
      <c r="G28" s="153">
        <v>54</v>
      </c>
      <c r="H28" s="153"/>
      <c r="I28" s="153">
        <v>71</v>
      </c>
      <c r="J28" s="153"/>
      <c r="K28" s="153">
        <v>69</v>
      </c>
      <c r="L28" s="153"/>
      <c r="M28" s="153">
        <v>71</v>
      </c>
      <c r="N28" s="167"/>
      <c r="O28" s="153">
        <v>68</v>
      </c>
      <c r="P28" s="167"/>
      <c r="Q28" s="153">
        <v>100</v>
      </c>
      <c r="R28" s="215"/>
      <c r="S28" s="173"/>
      <c r="T28" s="176" t="s">
        <v>869</v>
      </c>
      <c r="U28" s="177" t="s">
        <v>180</v>
      </c>
    </row>
    <row r="29" spans="1:21" s="35" customFormat="1" ht="15" customHeight="1" x14ac:dyDescent="0.3">
      <c r="A29" s="583"/>
      <c r="B29" s="142"/>
      <c r="C29" s="154">
        <v>2016</v>
      </c>
      <c r="D29" s="154"/>
      <c r="E29" s="154">
        <v>2017</v>
      </c>
      <c r="F29" s="154"/>
      <c r="G29" s="154">
        <v>2018</v>
      </c>
      <c r="H29" s="154"/>
      <c r="I29" s="154">
        <v>2019</v>
      </c>
      <c r="J29" s="154"/>
      <c r="K29" s="154">
        <v>2020</v>
      </c>
      <c r="L29" s="154"/>
      <c r="M29" s="158">
        <v>2021</v>
      </c>
      <c r="N29" s="154"/>
      <c r="O29" s="158">
        <v>2022</v>
      </c>
      <c r="P29" s="154"/>
      <c r="Q29" s="154">
        <v>2022</v>
      </c>
      <c r="R29" s="154"/>
      <c r="S29" s="140"/>
      <c r="T29" s="140"/>
      <c r="U29" s="146"/>
    </row>
    <row r="30" spans="1:21" s="35" customFormat="1" ht="15" customHeight="1" x14ac:dyDescent="0.3">
      <c r="A30" s="583"/>
      <c r="B30" s="598" t="s">
        <v>106</v>
      </c>
      <c r="C30" s="598"/>
      <c r="D30" s="598"/>
      <c r="E30" s="598"/>
      <c r="F30" s="598"/>
      <c r="G30" s="598"/>
      <c r="H30" s="598"/>
      <c r="I30" s="598"/>
      <c r="J30" s="598"/>
      <c r="K30" s="598"/>
      <c r="L30" s="598"/>
      <c r="M30" s="598"/>
      <c r="N30" s="598"/>
      <c r="O30" s="598"/>
      <c r="P30" s="598"/>
      <c r="Q30" s="598"/>
      <c r="R30" s="598"/>
      <c r="S30" s="598"/>
      <c r="T30" s="598"/>
      <c r="U30" s="599"/>
    </row>
    <row r="31" spans="1:21" s="35" customFormat="1" ht="59.25" customHeight="1" x14ac:dyDescent="0.3">
      <c r="A31" s="583"/>
      <c r="B31" s="217" t="s">
        <v>1333</v>
      </c>
      <c r="C31" s="248">
        <v>72</v>
      </c>
      <c r="D31" s="264"/>
      <c r="E31" s="204"/>
      <c r="F31" s="179"/>
      <c r="G31" s="208"/>
      <c r="H31" s="208"/>
      <c r="I31" s="208"/>
      <c r="J31" s="208"/>
      <c r="K31" s="284">
        <v>68</v>
      </c>
      <c r="L31" s="284"/>
      <c r="M31" s="284">
        <v>64</v>
      </c>
      <c r="N31" s="208"/>
      <c r="O31" s="284">
        <v>66</v>
      </c>
      <c r="P31" s="208"/>
      <c r="Q31" s="248">
        <v>100</v>
      </c>
      <c r="R31" s="268"/>
      <c r="S31" s="141"/>
      <c r="T31" s="283" t="s">
        <v>870</v>
      </c>
      <c r="U31" s="149" t="s">
        <v>180</v>
      </c>
    </row>
    <row r="32" spans="1:21" s="35" customFormat="1" ht="15" customHeight="1" x14ac:dyDescent="0.3">
      <c r="A32" s="583"/>
      <c r="B32" s="142"/>
      <c r="C32" s="154">
        <v>2019</v>
      </c>
      <c r="D32" s="154"/>
      <c r="E32" s="154"/>
      <c r="F32" s="154"/>
      <c r="G32" s="154"/>
      <c r="H32" s="154"/>
      <c r="I32" s="154"/>
      <c r="J32" s="154"/>
      <c r="K32" s="154">
        <v>2020</v>
      </c>
      <c r="L32" s="154"/>
      <c r="M32" s="158">
        <v>2021</v>
      </c>
      <c r="N32" s="154"/>
      <c r="O32" s="158">
        <v>2022</v>
      </c>
      <c r="P32" s="154"/>
      <c r="Q32" s="154">
        <v>2022</v>
      </c>
      <c r="R32" s="154"/>
      <c r="S32" s="140"/>
      <c r="T32" s="140"/>
      <c r="U32" s="146"/>
    </row>
    <row r="33" spans="1:21" s="35" customFormat="1" ht="113.25" customHeight="1" x14ac:dyDescent="0.3">
      <c r="A33" s="583"/>
      <c r="B33" s="170" t="s">
        <v>1334</v>
      </c>
      <c r="C33" s="167">
        <v>2.2999999999999998</v>
      </c>
      <c r="D33" s="301"/>
      <c r="E33" s="167"/>
      <c r="F33" s="302"/>
      <c r="G33" s="300"/>
      <c r="H33" s="300"/>
      <c r="I33" s="300"/>
      <c r="J33" s="300"/>
      <c r="K33" s="300">
        <v>2.2999999999999998</v>
      </c>
      <c r="L33" s="300"/>
      <c r="M33" s="300">
        <v>2.2999999999999998</v>
      </c>
      <c r="N33" s="300"/>
      <c r="O33" s="300">
        <v>3.5</v>
      </c>
      <c r="P33" s="300"/>
      <c r="Q33" s="398">
        <v>15.3</v>
      </c>
      <c r="R33" s="465"/>
      <c r="S33" s="173"/>
      <c r="T33" s="176" t="s">
        <v>108</v>
      </c>
      <c r="U33" s="177" t="s">
        <v>108</v>
      </c>
    </row>
    <row r="34" spans="1:21" s="35" customFormat="1" ht="15" customHeight="1" x14ac:dyDescent="0.3">
      <c r="A34" s="583"/>
      <c r="B34" s="142"/>
      <c r="C34" s="154">
        <v>2019</v>
      </c>
      <c r="D34" s="154"/>
      <c r="E34" s="154"/>
      <c r="F34" s="154"/>
      <c r="G34" s="154"/>
      <c r="H34" s="154"/>
      <c r="I34" s="154"/>
      <c r="J34" s="154"/>
      <c r="K34" s="154">
        <v>2020</v>
      </c>
      <c r="L34" s="154"/>
      <c r="M34" s="158">
        <v>2021</v>
      </c>
      <c r="N34" s="154"/>
      <c r="O34" s="158">
        <v>2022</v>
      </c>
      <c r="P34" s="154"/>
      <c r="Q34" s="154">
        <v>2022</v>
      </c>
      <c r="R34" s="154"/>
      <c r="S34" s="140"/>
      <c r="T34" s="140"/>
      <c r="U34" s="146"/>
    </row>
    <row r="35" spans="1:21" s="35" customFormat="1" ht="128.25" customHeight="1" x14ac:dyDescent="0.3">
      <c r="A35" s="583"/>
      <c r="B35" s="217" t="s">
        <v>871</v>
      </c>
      <c r="C35" s="248">
        <v>0</v>
      </c>
      <c r="D35" s="179" t="s">
        <v>1335</v>
      </c>
      <c r="E35" s="248"/>
      <c r="F35" s="264"/>
      <c r="G35" s="284"/>
      <c r="H35" s="284"/>
      <c r="I35" s="284"/>
      <c r="J35" s="284"/>
      <c r="K35" s="284"/>
      <c r="L35" s="284"/>
      <c r="M35" s="284">
        <v>0</v>
      </c>
      <c r="N35" s="284"/>
      <c r="O35" s="284">
        <v>1</v>
      </c>
      <c r="P35" s="284"/>
      <c r="Q35" s="248">
        <v>4</v>
      </c>
      <c r="R35" s="268"/>
      <c r="S35" s="141"/>
      <c r="T35" s="176" t="s">
        <v>108</v>
      </c>
      <c r="U35" s="177" t="s">
        <v>108</v>
      </c>
    </row>
    <row r="36" spans="1:21" s="35" customFormat="1" ht="15" customHeight="1" x14ac:dyDescent="0.3">
      <c r="A36" s="583"/>
      <c r="B36" s="142"/>
      <c r="C36" s="154">
        <v>2020</v>
      </c>
      <c r="D36" s="179" t="s">
        <v>1335</v>
      </c>
      <c r="E36" s="154"/>
      <c r="F36" s="154"/>
      <c r="G36" s="154"/>
      <c r="H36" s="154"/>
      <c r="I36" s="154"/>
      <c r="J36" s="154"/>
      <c r="K36" s="154"/>
      <c r="L36" s="154"/>
      <c r="M36" s="158">
        <v>2021</v>
      </c>
      <c r="N36" s="154"/>
      <c r="O36" s="158">
        <v>2022</v>
      </c>
      <c r="P36" s="154"/>
      <c r="Q36" s="154">
        <v>2022</v>
      </c>
      <c r="R36" s="154"/>
      <c r="S36" s="140"/>
      <c r="T36" s="140"/>
      <c r="U36" s="146"/>
    </row>
    <row r="37" spans="1:21" s="35" customFormat="1" ht="116.25" customHeight="1" x14ac:dyDescent="0.3">
      <c r="A37" s="583"/>
      <c r="B37" s="217" t="s">
        <v>181</v>
      </c>
      <c r="C37" s="248">
        <v>100</v>
      </c>
      <c r="D37" s="264"/>
      <c r="E37" s="248">
        <v>563</v>
      </c>
      <c r="F37" s="179"/>
      <c r="G37" s="284">
        <v>566</v>
      </c>
      <c r="H37" s="284"/>
      <c r="I37" s="284">
        <v>518</v>
      </c>
      <c r="J37" s="284"/>
      <c r="K37" s="284">
        <v>181</v>
      </c>
      <c r="L37" s="284"/>
      <c r="M37" s="284">
        <v>453</v>
      </c>
      <c r="N37" s="284"/>
      <c r="O37" s="284">
        <v>435</v>
      </c>
      <c r="P37" s="208"/>
      <c r="Q37" s="248" t="s">
        <v>872</v>
      </c>
      <c r="R37" s="268"/>
      <c r="S37" s="141"/>
      <c r="T37" s="283" t="s">
        <v>183</v>
      </c>
      <c r="U37" s="149" t="s">
        <v>183</v>
      </c>
    </row>
    <row r="38" spans="1:21" s="35" customFormat="1" ht="15" customHeight="1" x14ac:dyDescent="0.3">
      <c r="A38" s="583"/>
      <c r="B38" s="142"/>
      <c r="C38" s="154">
        <v>2016</v>
      </c>
      <c r="D38" s="154"/>
      <c r="E38" s="154">
        <v>2017</v>
      </c>
      <c r="F38" s="154"/>
      <c r="G38" s="154">
        <v>2018</v>
      </c>
      <c r="H38" s="154"/>
      <c r="I38" s="154">
        <v>2019</v>
      </c>
      <c r="J38" s="154"/>
      <c r="K38" s="154">
        <v>2020</v>
      </c>
      <c r="L38" s="154"/>
      <c r="M38" s="154">
        <v>2021</v>
      </c>
      <c r="N38" s="154"/>
      <c r="O38" s="154">
        <v>2022</v>
      </c>
      <c r="P38" s="154"/>
      <c r="Q38" s="154">
        <v>2022</v>
      </c>
      <c r="R38" s="154"/>
      <c r="S38" s="140"/>
      <c r="T38" s="140"/>
      <c r="U38" s="146"/>
    </row>
    <row r="39" spans="1:21" s="35" customFormat="1" ht="80.25" customHeight="1" x14ac:dyDescent="0.3">
      <c r="A39" s="583"/>
      <c r="B39" s="217" t="s">
        <v>1336</v>
      </c>
      <c r="C39" s="204">
        <v>33.700000000000003</v>
      </c>
      <c r="D39" s="264"/>
      <c r="E39" s="248">
        <v>31.7</v>
      </c>
      <c r="F39" s="264"/>
      <c r="G39" s="284">
        <v>33.1</v>
      </c>
      <c r="H39" s="284"/>
      <c r="I39" s="284">
        <v>32.299999999999997</v>
      </c>
      <c r="J39" s="284"/>
      <c r="K39" s="284">
        <v>30.6</v>
      </c>
      <c r="L39" s="284"/>
      <c r="M39" s="284">
        <v>30.5</v>
      </c>
      <c r="N39" s="284"/>
      <c r="O39" s="284">
        <v>31.8</v>
      </c>
      <c r="P39" s="284"/>
      <c r="Q39" s="248" t="s">
        <v>873</v>
      </c>
      <c r="R39" s="268"/>
      <c r="S39" s="141"/>
      <c r="T39" s="283" t="s">
        <v>184</v>
      </c>
      <c r="U39" s="149" t="s">
        <v>184</v>
      </c>
    </row>
    <row r="40" spans="1:21" s="35" customFormat="1" ht="15" customHeight="1" x14ac:dyDescent="0.3">
      <c r="A40" s="583"/>
      <c r="B40" s="142"/>
      <c r="C40" s="154">
        <v>2016</v>
      </c>
      <c r="D40" s="154"/>
      <c r="E40" s="154">
        <v>2017</v>
      </c>
      <c r="F40" s="154"/>
      <c r="G40" s="154">
        <v>2018</v>
      </c>
      <c r="H40" s="154"/>
      <c r="I40" s="154">
        <v>2019</v>
      </c>
      <c r="J40" s="154"/>
      <c r="K40" s="154">
        <v>2020</v>
      </c>
      <c r="L40" s="154"/>
      <c r="M40" s="154">
        <v>2021</v>
      </c>
      <c r="N40" s="154"/>
      <c r="O40" s="154">
        <v>2022</v>
      </c>
      <c r="P40" s="154"/>
      <c r="Q40" s="154">
        <v>2022</v>
      </c>
      <c r="R40" s="154"/>
      <c r="S40" s="140"/>
      <c r="T40" s="140"/>
      <c r="U40" s="146"/>
    </row>
    <row r="41" spans="1:21" s="35" customFormat="1" ht="66" customHeight="1" x14ac:dyDescent="0.3">
      <c r="A41" s="583"/>
      <c r="B41" s="217" t="s">
        <v>182</v>
      </c>
      <c r="C41" s="167">
        <v>10.1</v>
      </c>
      <c r="D41" s="264"/>
      <c r="E41" s="248">
        <v>9.8000000000000007</v>
      </c>
      <c r="F41" s="179"/>
      <c r="G41" s="284">
        <v>10.4</v>
      </c>
      <c r="H41" s="284"/>
      <c r="I41" s="284">
        <v>8.6</v>
      </c>
      <c r="J41" s="284"/>
      <c r="K41" s="284">
        <v>7.6</v>
      </c>
      <c r="L41" s="284"/>
      <c r="M41" s="284">
        <v>7.5</v>
      </c>
      <c r="N41" s="284"/>
      <c r="O41" s="284">
        <v>7.5</v>
      </c>
      <c r="P41" s="208"/>
      <c r="Q41" s="303" t="s">
        <v>346</v>
      </c>
      <c r="R41" s="268"/>
      <c r="S41" s="141"/>
      <c r="T41" s="283" t="s">
        <v>184</v>
      </c>
      <c r="U41" s="149" t="s">
        <v>184</v>
      </c>
    </row>
    <row r="42" spans="1:21" s="35" customFormat="1" ht="15" customHeight="1" x14ac:dyDescent="0.3">
      <c r="A42" s="584"/>
      <c r="B42" s="142"/>
      <c r="C42" s="154">
        <v>2016</v>
      </c>
      <c r="D42" s="154"/>
      <c r="E42" s="154">
        <v>2017</v>
      </c>
      <c r="F42" s="154"/>
      <c r="G42" s="154">
        <v>2018</v>
      </c>
      <c r="H42" s="154"/>
      <c r="I42" s="154">
        <v>2019</v>
      </c>
      <c r="J42" s="154"/>
      <c r="K42" s="154">
        <v>2020</v>
      </c>
      <c r="L42" s="154"/>
      <c r="M42" s="154">
        <v>2021</v>
      </c>
      <c r="N42" s="154"/>
      <c r="O42" s="154">
        <v>2022</v>
      </c>
      <c r="P42" s="154"/>
      <c r="Q42" s="154">
        <v>2022</v>
      </c>
      <c r="R42" s="154"/>
      <c r="S42" s="140"/>
      <c r="T42" s="140"/>
      <c r="U42" s="146"/>
    </row>
    <row r="43" spans="1:21" s="35" customFormat="1" ht="15" customHeight="1" x14ac:dyDescent="0.3">
      <c r="A43" s="579" t="s">
        <v>103</v>
      </c>
      <c r="B43" s="580"/>
      <c r="C43" s="580"/>
      <c r="D43" s="580"/>
      <c r="E43" s="580"/>
      <c r="F43" s="580"/>
      <c r="G43" s="580"/>
      <c r="H43" s="580"/>
      <c r="I43" s="580"/>
      <c r="J43" s="580"/>
      <c r="K43" s="580"/>
      <c r="L43" s="580"/>
      <c r="M43" s="580"/>
      <c r="N43" s="580"/>
      <c r="O43" s="580"/>
      <c r="P43" s="580"/>
      <c r="Q43" s="580"/>
      <c r="R43" s="580"/>
      <c r="S43" s="580"/>
      <c r="T43" s="580"/>
      <c r="U43" s="581"/>
    </row>
    <row r="44" spans="1:21" s="35" customFormat="1" ht="82.5" customHeight="1" x14ac:dyDescent="0.3">
      <c r="A44" s="582" t="s">
        <v>874</v>
      </c>
      <c r="B44" s="218" t="s">
        <v>875</v>
      </c>
      <c r="C44" s="225" t="s">
        <v>344</v>
      </c>
      <c r="D44" s="306"/>
      <c r="E44" s="206">
        <v>2.9</v>
      </c>
      <c r="F44" s="489"/>
      <c r="G44" s="206">
        <v>5.2</v>
      </c>
      <c r="H44" s="285"/>
      <c r="I44" s="206">
        <v>2.4</v>
      </c>
      <c r="J44" s="285"/>
      <c r="K44" s="206">
        <v>2.4</v>
      </c>
      <c r="L44" s="285"/>
      <c r="M44" s="206">
        <v>3.9</v>
      </c>
      <c r="N44" s="285"/>
      <c r="O44" s="206">
        <v>5.8</v>
      </c>
      <c r="P44" s="208"/>
      <c r="Q44" s="193" t="s">
        <v>185</v>
      </c>
      <c r="R44" s="193"/>
      <c r="S44" s="45"/>
      <c r="T44" s="88" t="s">
        <v>865</v>
      </c>
      <c r="U44" s="46" t="s">
        <v>0</v>
      </c>
    </row>
    <row r="45" spans="1:21" s="35" customFormat="1" ht="15" customHeight="1" x14ac:dyDescent="0.3">
      <c r="A45" s="583"/>
      <c r="B45" s="219"/>
      <c r="C45" s="154">
        <v>2016</v>
      </c>
      <c r="D45" s="154"/>
      <c r="E45" s="154">
        <v>2017</v>
      </c>
      <c r="F45" s="154"/>
      <c r="G45" s="154">
        <v>2018</v>
      </c>
      <c r="H45" s="102"/>
      <c r="I45" s="102">
        <v>2019</v>
      </c>
      <c r="J45" s="102"/>
      <c r="K45" s="154">
        <v>2020</v>
      </c>
      <c r="L45" s="102"/>
      <c r="M45" s="154">
        <v>2021</v>
      </c>
      <c r="N45" s="102"/>
      <c r="O45" s="154">
        <v>2022</v>
      </c>
      <c r="P45" s="102"/>
      <c r="Q45" s="102">
        <v>2022</v>
      </c>
      <c r="R45" s="102"/>
      <c r="S45" s="51"/>
      <c r="T45" s="51"/>
      <c r="U45" s="52"/>
    </row>
    <row r="46" spans="1:21" s="35" customFormat="1" ht="15" customHeight="1" x14ac:dyDescent="0.3">
      <c r="A46" s="583"/>
      <c r="B46" s="656" t="s">
        <v>876</v>
      </c>
      <c r="C46" s="656"/>
      <c r="D46" s="656"/>
      <c r="E46" s="656"/>
      <c r="F46" s="656"/>
      <c r="G46" s="656"/>
      <c r="H46" s="656"/>
      <c r="I46" s="656"/>
      <c r="J46" s="656"/>
      <c r="K46" s="656"/>
      <c r="L46" s="656"/>
      <c r="M46" s="656"/>
      <c r="N46" s="656"/>
      <c r="O46" s="656"/>
      <c r="P46" s="656"/>
      <c r="Q46" s="656"/>
      <c r="R46" s="656"/>
      <c r="S46" s="656"/>
      <c r="T46" s="656"/>
      <c r="U46" s="657"/>
    </row>
    <row r="47" spans="1:21" s="35" customFormat="1" ht="51.75" customHeight="1" x14ac:dyDescent="0.3">
      <c r="A47" s="583"/>
      <c r="B47" s="337" t="s">
        <v>877</v>
      </c>
      <c r="C47" s="207">
        <v>113.95</v>
      </c>
      <c r="D47" s="264"/>
      <c r="E47" s="248">
        <v>116.36</v>
      </c>
      <c r="F47" s="179"/>
      <c r="G47" s="284">
        <v>115.48</v>
      </c>
      <c r="H47" s="179"/>
      <c r="I47" s="284">
        <v>118.65</v>
      </c>
      <c r="J47" s="179"/>
      <c r="K47" s="284">
        <v>137.6</v>
      </c>
      <c r="L47" s="179"/>
      <c r="M47" s="284">
        <v>135.79</v>
      </c>
      <c r="N47" s="179"/>
      <c r="O47" s="284">
        <v>130.26</v>
      </c>
      <c r="P47" s="179"/>
      <c r="Q47" s="248">
        <v>115</v>
      </c>
      <c r="R47" s="268"/>
      <c r="S47" s="141"/>
      <c r="T47" s="283" t="s">
        <v>865</v>
      </c>
      <c r="U47" s="149" t="s">
        <v>148</v>
      </c>
    </row>
    <row r="48" spans="1:21" s="35" customFormat="1" ht="15" customHeight="1" x14ac:dyDescent="0.3">
      <c r="A48" s="583"/>
      <c r="B48" s="219"/>
      <c r="C48" s="143">
        <v>2016</v>
      </c>
      <c r="D48" s="221"/>
      <c r="E48" s="143">
        <v>2017</v>
      </c>
      <c r="F48" s="143"/>
      <c r="G48" s="154">
        <v>2018</v>
      </c>
      <c r="H48" s="154"/>
      <c r="I48" s="154">
        <v>2019</v>
      </c>
      <c r="J48" s="154"/>
      <c r="K48" s="154">
        <v>2020</v>
      </c>
      <c r="L48" s="154"/>
      <c r="M48" s="154">
        <v>2021</v>
      </c>
      <c r="N48" s="154"/>
      <c r="O48" s="154">
        <v>2022</v>
      </c>
      <c r="P48" s="154"/>
      <c r="Q48" s="143">
        <v>2022</v>
      </c>
      <c r="R48" s="143"/>
      <c r="S48" s="140"/>
      <c r="T48" s="140"/>
      <c r="U48" s="146"/>
    </row>
    <row r="49" spans="1:21" s="35" customFormat="1" ht="15" customHeight="1" x14ac:dyDescent="0.3">
      <c r="A49" s="583"/>
      <c r="B49" s="656" t="s">
        <v>878</v>
      </c>
      <c r="C49" s="656"/>
      <c r="D49" s="656"/>
      <c r="E49" s="656"/>
      <c r="F49" s="656"/>
      <c r="G49" s="656"/>
      <c r="H49" s="656"/>
      <c r="I49" s="656"/>
      <c r="J49" s="656"/>
      <c r="K49" s="656"/>
      <c r="L49" s="656"/>
      <c r="M49" s="656"/>
      <c r="N49" s="656"/>
      <c r="O49" s="656"/>
      <c r="P49" s="656"/>
      <c r="Q49" s="656"/>
      <c r="R49" s="656"/>
      <c r="S49" s="656"/>
      <c r="T49" s="656"/>
      <c r="U49" s="657"/>
    </row>
    <row r="50" spans="1:21" s="35" customFormat="1" ht="37.5" customHeight="1" x14ac:dyDescent="0.3">
      <c r="A50" s="583"/>
      <c r="B50" s="337" t="s">
        <v>879</v>
      </c>
      <c r="C50" s="209">
        <v>13.7</v>
      </c>
      <c r="D50" s="152"/>
      <c r="E50" s="248">
        <v>17.100000000000001</v>
      </c>
      <c r="F50" s="264"/>
      <c r="G50" s="284">
        <v>22.6</v>
      </c>
      <c r="H50" s="179"/>
      <c r="I50" s="284">
        <v>27.3</v>
      </c>
      <c r="J50" s="100"/>
      <c r="K50" s="284">
        <v>26.6</v>
      </c>
      <c r="L50" s="100"/>
      <c r="M50" s="284">
        <v>27.7</v>
      </c>
      <c r="N50" s="100"/>
      <c r="O50" s="284">
        <v>28.2</v>
      </c>
      <c r="P50" s="101"/>
      <c r="Q50" s="57" t="s">
        <v>488</v>
      </c>
      <c r="R50" s="121"/>
      <c r="S50" s="267"/>
      <c r="T50" s="495" t="s">
        <v>865</v>
      </c>
      <c r="U50" s="332" t="s">
        <v>148</v>
      </c>
    </row>
    <row r="51" spans="1:21" s="35" customFormat="1" ht="15" customHeight="1" x14ac:dyDescent="0.3">
      <c r="A51" s="583"/>
      <c r="B51" s="219"/>
      <c r="C51" s="48">
        <v>2016</v>
      </c>
      <c r="D51" s="221"/>
      <c r="E51" s="48">
        <v>2017</v>
      </c>
      <c r="F51" s="48"/>
      <c r="G51" s="102">
        <v>2018</v>
      </c>
      <c r="H51" s="102"/>
      <c r="I51" s="102">
        <v>2019</v>
      </c>
      <c r="J51" s="102"/>
      <c r="K51" s="154">
        <v>2020</v>
      </c>
      <c r="L51" s="102"/>
      <c r="M51" s="154">
        <v>2021</v>
      </c>
      <c r="N51" s="102"/>
      <c r="O51" s="154">
        <v>2022</v>
      </c>
      <c r="P51" s="102"/>
      <c r="Q51" s="48">
        <v>2022</v>
      </c>
      <c r="R51" s="48"/>
      <c r="S51" s="140"/>
      <c r="T51" s="140"/>
      <c r="U51" s="146"/>
    </row>
    <row r="52" spans="1:21" s="35" customFormat="1" ht="60" customHeight="1" x14ac:dyDescent="0.3">
      <c r="A52" s="583"/>
      <c r="B52" s="517" t="s">
        <v>1337</v>
      </c>
      <c r="C52" s="151">
        <v>39</v>
      </c>
      <c r="D52" s="265"/>
      <c r="E52" s="200"/>
      <c r="F52" s="265"/>
      <c r="G52" s="284">
        <v>46.2</v>
      </c>
      <c r="H52" s="306"/>
      <c r="I52" s="284">
        <v>50.9</v>
      </c>
      <c r="J52" s="306"/>
      <c r="K52" s="284">
        <v>53.4</v>
      </c>
      <c r="L52" s="306"/>
      <c r="M52" s="284">
        <v>61.3</v>
      </c>
      <c r="N52" s="306"/>
      <c r="O52" s="284">
        <v>74.099999999999994</v>
      </c>
      <c r="P52" s="282"/>
      <c r="Q52" s="151">
        <v>65</v>
      </c>
      <c r="R52" s="327"/>
      <c r="S52" s="279"/>
      <c r="T52" s="280" t="s">
        <v>865</v>
      </c>
      <c r="U52" s="281" t="s">
        <v>880</v>
      </c>
    </row>
    <row r="53" spans="1:21" s="35" customFormat="1" ht="15" customHeight="1" x14ac:dyDescent="0.3">
      <c r="A53" s="583"/>
      <c r="B53" s="219"/>
      <c r="C53" s="143">
        <v>2017</v>
      </c>
      <c r="D53" s="221"/>
      <c r="E53" s="143"/>
      <c r="F53" s="143"/>
      <c r="G53" s="154">
        <v>2018</v>
      </c>
      <c r="H53" s="154"/>
      <c r="I53" s="154">
        <v>2019</v>
      </c>
      <c r="J53" s="154"/>
      <c r="K53" s="154">
        <v>2020</v>
      </c>
      <c r="L53" s="154"/>
      <c r="M53" s="154">
        <v>2021</v>
      </c>
      <c r="N53" s="154"/>
      <c r="O53" s="154">
        <v>2022</v>
      </c>
      <c r="P53" s="154"/>
      <c r="Q53" s="143">
        <v>2022</v>
      </c>
      <c r="R53" s="143"/>
      <c r="S53" s="140"/>
      <c r="T53" s="140"/>
      <c r="U53" s="146"/>
    </row>
    <row r="54" spans="1:21" s="35" customFormat="1" ht="62.25" customHeight="1" x14ac:dyDescent="0.3">
      <c r="A54" s="583"/>
      <c r="B54" s="218" t="s">
        <v>1338</v>
      </c>
      <c r="C54" s="209">
        <v>10.1</v>
      </c>
      <c r="D54" s="152"/>
      <c r="E54" s="248">
        <v>13.5</v>
      </c>
      <c r="F54" s="179"/>
      <c r="G54" s="284">
        <v>10</v>
      </c>
      <c r="H54" s="194"/>
      <c r="I54" s="193">
        <v>12.3</v>
      </c>
      <c r="J54" s="100"/>
      <c r="K54" s="193">
        <v>29.1</v>
      </c>
      <c r="L54" s="100"/>
      <c r="M54" s="193">
        <v>28.7</v>
      </c>
      <c r="N54" s="100"/>
      <c r="O54" s="193">
        <v>28.3</v>
      </c>
      <c r="P54" s="101"/>
      <c r="Q54" s="57" t="s">
        <v>487</v>
      </c>
      <c r="R54" s="121"/>
      <c r="S54" s="89"/>
      <c r="T54" s="95" t="s">
        <v>865</v>
      </c>
      <c r="U54" s="94" t="s">
        <v>148</v>
      </c>
    </row>
    <row r="55" spans="1:21" s="35" customFormat="1" ht="15" customHeight="1" x14ac:dyDescent="0.3">
      <c r="A55" s="583"/>
      <c r="B55" s="219"/>
      <c r="C55" s="143">
        <v>2016</v>
      </c>
      <c r="D55" s="221"/>
      <c r="E55" s="143">
        <v>2017</v>
      </c>
      <c r="F55" s="143"/>
      <c r="G55" s="154">
        <v>2018</v>
      </c>
      <c r="H55" s="102"/>
      <c r="I55" s="102">
        <v>2019</v>
      </c>
      <c r="J55" s="102"/>
      <c r="K55" s="154">
        <v>2020</v>
      </c>
      <c r="L55" s="102"/>
      <c r="M55" s="154">
        <v>2021</v>
      </c>
      <c r="N55" s="102"/>
      <c r="O55" s="154">
        <v>2022</v>
      </c>
      <c r="P55" s="102"/>
      <c r="Q55" s="48">
        <v>2022</v>
      </c>
      <c r="R55" s="48"/>
      <c r="S55" s="51"/>
      <c r="T55" s="51"/>
      <c r="U55" s="52"/>
    </row>
    <row r="56" spans="1:21" s="35" customFormat="1" ht="100.5" customHeight="1" x14ac:dyDescent="0.3">
      <c r="A56" s="583"/>
      <c r="B56" s="218" t="s">
        <v>462</v>
      </c>
      <c r="C56" s="151">
        <v>22</v>
      </c>
      <c r="D56" s="152"/>
      <c r="E56" s="151">
        <v>22.6</v>
      </c>
      <c r="F56" s="152"/>
      <c r="G56" s="276"/>
      <c r="H56" s="700"/>
      <c r="I56" s="700">
        <v>28.6</v>
      </c>
      <c r="J56" s="700"/>
      <c r="K56" s="700"/>
      <c r="L56" s="700"/>
      <c r="M56" s="700">
        <v>55.6</v>
      </c>
      <c r="N56" s="157"/>
      <c r="O56" s="157"/>
      <c r="P56" s="157"/>
      <c r="Q56" s="57" t="s">
        <v>488</v>
      </c>
      <c r="R56" s="121"/>
      <c r="S56" s="89"/>
      <c r="T56" s="95" t="s">
        <v>865</v>
      </c>
      <c r="U56" s="94" t="s">
        <v>148</v>
      </c>
    </row>
    <row r="57" spans="1:21" s="35" customFormat="1" ht="15" customHeight="1" x14ac:dyDescent="0.3">
      <c r="A57" s="583"/>
      <c r="B57" s="219"/>
      <c r="C57" s="143">
        <v>2015</v>
      </c>
      <c r="D57" s="221"/>
      <c r="E57" s="143">
        <v>2017</v>
      </c>
      <c r="F57" s="143"/>
      <c r="G57" s="154">
        <v>2018</v>
      </c>
      <c r="H57" s="102"/>
      <c r="I57" s="102">
        <v>2019</v>
      </c>
      <c r="J57" s="102"/>
      <c r="K57" s="154">
        <v>2020</v>
      </c>
      <c r="L57" s="102"/>
      <c r="M57" s="154">
        <v>2021</v>
      </c>
      <c r="N57" s="102"/>
      <c r="O57" s="154">
        <v>2022</v>
      </c>
      <c r="P57" s="102"/>
      <c r="Q57" s="48">
        <v>2022</v>
      </c>
      <c r="R57" s="48"/>
      <c r="S57" s="51"/>
      <c r="T57" s="51"/>
      <c r="U57" s="52"/>
    </row>
    <row r="58" spans="1:21" s="35" customFormat="1" ht="60.75" customHeight="1" x14ac:dyDescent="0.3">
      <c r="A58" s="583"/>
      <c r="B58" s="218" t="s">
        <v>1339</v>
      </c>
      <c r="C58" s="151">
        <v>10</v>
      </c>
      <c r="D58" s="152"/>
      <c r="E58" s="209"/>
      <c r="F58" s="152"/>
      <c r="G58" s="208"/>
      <c r="H58" s="101"/>
      <c r="I58" s="193">
        <v>14</v>
      </c>
      <c r="J58" s="193"/>
      <c r="K58" s="193">
        <v>20.100000000000001</v>
      </c>
      <c r="L58" s="193"/>
      <c r="M58" s="193">
        <v>30.3</v>
      </c>
      <c r="N58" s="157"/>
      <c r="O58" s="157"/>
      <c r="P58" s="157"/>
      <c r="Q58" s="57">
        <v>40</v>
      </c>
      <c r="R58" s="121"/>
      <c r="S58" s="89"/>
      <c r="T58" s="95" t="s">
        <v>865</v>
      </c>
      <c r="U58" s="94" t="s">
        <v>148</v>
      </c>
    </row>
    <row r="59" spans="1:21" s="35" customFormat="1" ht="15" customHeight="1" x14ac:dyDescent="0.3">
      <c r="A59" s="583"/>
      <c r="B59" s="219"/>
      <c r="C59" s="143">
        <v>2018</v>
      </c>
      <c r="D59" s="221"/>
      <c r="E59" s="143"/>
      <c r="F59" s="143"/>
      <c r="G59" s="143"/>
      <c r="H59" s="48"/>
      <c r="I59" s="102">
        <v>2019</v>
      </c>
      <c r="J59" s="102"/>
      <c r="K59" s="154">
        <v>2020</v>
      </c>
      <c r="L59" s="102"/>
      <c r="M59" s="154">
        <v>2021</v>
      </c>
      <c r="N59" s="102"/>
      <c r="O59" s="154">
        <v>2022</v>
      </c>
      <c r="P59" s="102"/>
      <c r="Q59" s="48">
        <v>2022</v>
      </c>
      <c r="R59" s="48"/>
      <c r="S59" s="51"/>
      <c r="T59" s="51"/>
      <c r="U59" s="52"/>
    </row>
    <row r="60" spans="1:21" s="35" customFormat="1" ht="46.5" customHeight="1" x14ac:dyDescent="0.3">
      <c r="A60" s="583"/>
      <c r="B60" s="218" t="s">
        <v>881</v>
      </c>
      <c r="C60" s="209">
        <v>95.4</v>
      </c>
      <c r="D60" s="152"/>
      <c r="E60" s="209">
        <v>106.2</v>
      </c>
      <c r="F60" s="152"/>
      <c r="G60" s="208">
        <v>88.4</v>
      </c>
      <c r="H60" s="101"/>
      <c r="I60" s="157">
        <v>85.6</v>
      </c>
      <c r="J60" s="157"/>
      <c r="K60" s="157">
        <v>88.39</v>
      </c>
      <c r="L60" s="157"/>
      <c r="M60" s="157">
        <v>93.26</v>
      </c>
      <c r="N60" s="157"/>
      <c r="O60" s="157">
        <v>75.150000000000006</v>
      </c>
      <c r="P60" s="157"/>
      <c r="Q60" s="402">
        <v>78.5</v>
      </c>
      <c r="R60" s="121"/>
      <c r="S60" s="89"/>
      <c r="T60" s="95" t="s">
        <v>865</v>
      </c>
      <c r="U60" s="94" t="s">
        <v>880</v>
      </c>
    </row>
    <row r="61" spans="1:21" s="35" customFormat="1" ht="15" customHeight="1" x14ac:dyDescent="0.3">
      <c r="A61" s="583"/>
      <c r="B61" s="219"/>
      <c r="C61" s="143">
        <v>2016</v>
      </c>
      <c r="D61" s="221"/>
      <c r="E61" s="143">
        <v>2017</v>
      </c>
      <c r="F61" s="143"/>
      <c r="G61" s="143">
        <v>2018</v>
      </c>
      <c r="H61" s="48"/>
      <c r="I61" s="102">
        <v>2019</v>
      </c>
      <c r="J61" s="102"/>
      <c r="K61" s="154">
        <v>2020</v>
      </c>
      <c r="L61" s="102"/>
      <c r="M61" s="154">
        <v>2021</v>
      </c>
      <c r="N61" s="102"/>
      <c r="O61" s="154">
        <v>2022</v>
      </c>
      <c r="P61" s="102"/>
      <c r="Q61" s="48">
        <v>2022</v>
      </c>
      <c r="R61" s="48"/>
      <c r="S61" s="51"/>
      <c r="T61" s="51"/>
      <c r="U61" s="52"/>
    </row>
    <row r="62" spans="1:21" s="35" customFormat="1" ht="38.25" customHeight="1" x14ac:dyDescent="0.3">
      <c r="A62" s="583"/>
      <c r="B62" s="218" t="s">
        <v>882</v>
      </c>
      <c r="C62" s="209">
        <v>32.200000000000003</v>
      </c>
      <c r="D62" s="278"/>
      <c r="E62" s="209">
        <v>33.07</v>
      </c>
      <c r="F62" s="441"/>
      <c r="G62" s="422">
        <v>33.39</v>
      </c>
      <c r="H62" s="443"/>
      <c r="I62" s="415">
        <v>34.049999999999997</v>
      </c>
      <c r="J62" s="443"/>
      <c r="K62" s="415">
        <v>48</v>
      </c>
      <c r="L62" s="415"/>
      <c r="M62" s="415">
        <v>50.48</v>
      </c>
      <c r="N62" s="193"/>
      <c r="O62" s="415">
        <v>50.29</v>
      </c>
      <c r="P62" s="193"/>
      <c r="Q62" s="402">
        <v>43.6</v>
      </c>
      <c r="R62" s="121"/>
      <c r="S62" s="245"/>
      <c r="T62" s="532" t="s">
        <v>865</v>
      </c>
      <c r="U62" s="69" t="s">
        <v>880</v>
      </c>
    </row>
    <row r="63" spans="1:21" s="35" customFormat="1" ht="15" customHeight="1" x14ac:dyDescent="0.3">
      <c r="A63" s="583"/>
      <c r="B63" s="515"/>
      <c r="C63" s="48">
        <v>2016</v>
      </c>
      <c r="D63" s="48"/>
      <c r="E63" s="48">
        <v>2017</v>
      </c>
      <c r="F63" s="48"/>
      <c r="G63" s="102">
        <v>2018</v>
      </c>
      <c r="H63" s="102"/>
      <c r="I63" s="102">
        <v>2019</v>
      </c>
      <c r="J63" s="102"/>
      <c r="K63" s="154">
        <v>2020</v>
      </c>
      <c r="L63" s="102"/>
      <c r="M63" s="154">
        <v>2021</v>
      </c>
      <c r="N63" s="102"/>
      <c r="O63" s="154">
        <v>2022</v>
      </c>
      <c r="P63" s="102"/>
      <c r="Q63" s="48">
        <v>2022</v>
      </c>
      <c r="R63" s="48"/>
      <c r="S63" s="51"/>
      <c r="T63" s="51"/>
      <c r="U63" s="52"/>
    </row>
    <row r="64" spans="1:21" s="35" customFormat="1" ht="15" customHeight="1" x14ac:dyDescent="0.3">
      <c r="A64" s="583"/>
      <c r="B64" s="598" t="s">
        <v>106</v>
      </c>
      <c r="C64" s="598"/>
      <c r="D64" s="598"/>
      <c r="E64" s="598"/>
      <c r="F64" s="598"/>
      <c r="G64" s="598"/>
      <c r="H64" s="598"/>
      <c r="I64" s="598"/>
      <c r="J64" s="598"/>
      <c r="K64" s="598"/>
      <c r="L64" s="598"/>
      <c r="M64" s="598"/>
      <c r="N64" s="598"/>
      <c r="O64" s="598"/>
      <c r="P64" s="598"/>
      <c r="Q64" s="598"/>
      <c r="R64" s="598"/>
      <c r="S64" s="598"/>
      <c r="T64" s="598"/>
      <c r="U64" s="599"/>
    </row>
    <row r="65" spans="1:21" s="35" customFormat="1" ht="48.75" customHeight="1" x14ac:dyDescent="0.3">
      <c r="A65" s="583"/>
      <c r="B65" s="218" t="s">
        <v>883</v>
      </c>
      <c r="C65" s="209">
        <v>34.11</v>
      </c>
      <c r="D65" s="278"/>
      <c r="E65" s="151"/>
      <c r="F65" s="278"/>
      <c r="G65" s="284"/>
      <c r="H65" s="92"/>
      <c r="I65" s="193"/>
      <c r="J65" s="92"/>
      <c r="K65" s="157">
        <v>232.91</v>
      </c>
      <c r="L65" s="157"/>
      <c r="M65" s="157">
        <v>451.68</v>
      </c>
      <c r="N65" s="157"/>
      <c r="O65" s="157">
        <v>548.66</v>
      </c>
      <c r="P65" s="193"/>
      <c r="Q65" s="57">
        <v>160</v>
      </c>
      <c r="R65" s="121"/>
      <c r="S65" s="245"/>
      <c r="T65" s="532" t="s">
        <v>148</v>
      </c>
      <c r="U65" s="69" t="s">
        <v>148</v>
      </c>
    </row>
    <row r="66" spans="1:21" s="35" customFormat="1" ht="15" customHeight="1" x14ac:dyDescent="0.3">
      <c r="A66" s="584"/>
      <c r="B66" s="515"/>
      <c r="C66" s="48">
        <v>2019</v>
      </c>
      <c r="D66" s="48"/>
      <c r="E66" s="48"/>
      <c r="F66" s="48"/>
      <c r="G66" s="102"/>
      <c r="H66" s="102"/>
      <c r="I66" s="102"/>
      <c r="J66" s="102"/>
      <c r="K66" s="154">
        <v>2020</v>
      </c>
      <c r="L66" s="102"/>
      <c r="M66" s="154">
        <v>2021</v>
      </c>
      <c r="N66" s="102"/>
      <c r="O66" s="154">
        <v>2022</v>
      </c>
      <c r="P66" s="102"/>
      <c r="Q66" s="48">
        <v>2022</v>
      </c>
      <c r="R66" s="48"/>
      <c r="S66" s="51"/>
      <c r="T66" s="51"/>
      <c r="U66" s="52"/>
    </row>
    <row r="67" spans="1:21" s="35" customFormat="1" ht="15" customHeight="1" x14ac:dyDescent="0.3">
      <c r="A67" s="579" t="s">
        <v>107</v>
      </c>
      <c r="B67" s="580"/>
      <c r="C67" s="580"/>
      <c r="D67" s="580"/>
      <c r="E67" s="580"/>
      <c r="F67" s="580"/>
      <c r="G67" s="580"/>
      <c r="H67" s="580"/>
      <c r="I67" s="580"/>
      <c r="J67" s="580"/>
      <c r="K67" s="580"/>
      <c r="L67" s="580"/>
      <c r="M67" s="580"/>
      <c r="N67" s="580"/>
      <c r="O67" s="580"/>
      <c r="P67" s="580"/>
      <c r="Q67" s="580"/>
      <c r="R67" s="580"/>
      <c r="S67" s="580"/>
      <c r="T67" s="580"/>
      <c r="U67" s="581"/>
    </row>
    <row r="68" spans="1:21" s="35" customFormat="1" ht="42" customHeight="1" x14ac:dyDescent="0.3">
      <c r="A68" s="582" t="s">
        <v>884</v>
      </c>
      <c r="B68" s="533" t="s">
        <v>1340</v>
      </c>
      <c r="C68" s="534">
        <v>42.7</v>
      </c>
      <c r="D68" s="492"/>
      <c r="E68" s="535">
        <v>51.8</v>
      </c>
      <c r="F68" s="492"/>
      <c r="G68" s="208">
        <v>52</v>
      </c>
      <c r="H68" s="317"/>
      <c r="I68" s="316">
        <v>53.5</v>
      </c>
      <c r="J68" s="317"/>
      <c r="K68" s="316">
        <v>48.2</v>
      </c>
      <c r="L68" s="317"/>
      <c r="M68" s="316">
        <v>54.2</v>
      </c>
      <c r="N68" s="317"/>
      <c r="O68" s="316">
        <v>57.4</v>
      </c>
      <c r="P68" s="317"/>
      <c r="Q68" s="536" t="s">
        <v>489</v>
      </c>
      <c r="R68" s="536"/>
      <c r="S68" s="267"/>
      <c r="T68" s="495" t="s">
        <v>1342</v>
      </c>
      <c r="U68" s="435" t="s">
        <v>148</v>
      </c>
    </row>
    <row r="69" spans="1:21" s="35" customFormat="1" ht="15" customHeight="1" x14ac:dyDescent="0.3">
      <c r="A69" s="583"/>
      <c r="B69" s="219"/>
      <c r="C69" s="143">
        <v>2016</v>
      </c>
      <c r="D69" s="143"/>
      <c r="E69" s="143">
        <v>2017</v>
      </c>
      <c r="F69" s="143"/>
      <c r="G69" s="154">
        <v>2018</v>
      </c>
      <c r="H69" s="154"/>
      <c r="I69" s="154">
        <v>2019</v>
      </c>
      <c r="J69" s="154"/>
      <c r="K69" s="154">
        <v>2020</v>
      </c>
      <c r="L69" s="154"/>
      <c r="M69" s="154">
        <v>2021</v>
      </c>
      <c r="N69" s="154"/>
      <c r="O69" s="154">
        <v>2022</v>
      </c>
      <c r="P69" s="154"/>
      <c r="Q69" s="143">
        <v>2022</v>
      </c>
      <c r="R69" s="143"/>
      <c r="S69" s="140"/>
      <c r="T69" s="140"/>
      <c r="U69" s="146"/>
    </row>
    <row r="70" spans="1:21" s="35" customFormat="1" ht="42" customHeight="1" x14ac:dyDescent="0.3">
      <c r="A70" s="583"/>
      <c r="B70" s="516" t="s">
        <v>1341</v>
      </c>
      <c r="C70" s="209">
        <v>31.2</v>
      </c>
      <c r="D70" s="152"/>
      <c r="E70" s="209">
        <v>34.799999999999997</v>
      </c>
      <c r="F70" s="152"/>
      <c r="G70" s="208">
        <v>38.4</v>
      </c>
      <c r="H70" s="208"/>
      <c r="I70" s="208">
        <v>41.3</v>
      </c>
      <c r="J70" s="208"/>
      <c r="K70" s="208">
        <v>31.8</v>
      </c>
      <c r="L70" s="208"/>
      <c r="M70" s="208">
        <v>33.6</v>
      </c>
      <c r="N70" s="208"/>
      <c r="O70" s="208">
        <v>41.1</v>
      </c>
      <c r="P70" s="208"/>
      <c r="Q70" s="151" t="s">
        <v>490</v>
      </c>
      <c r="R70" s="318"/>
      <c r="S70" s="267"/>
      <c r="T70" s="495" t="s">
        <v>1342</v>
      </c>
      <c r="U70" s="435" t="s">
        <v>148</v>
      </c>
    </row>
    <row r="71" spans="1:21" s="35" customFormat="1" ht="15" customHeight="1" x14ac:dyDescent="0.3">
      <c r="A71" s="583"/>
      <c r="B71" s="219"/>
      <c r="C71" s="143">
        <v>2016</v>
      </c>
      <c r="D71" s="143"/>
      <c r="E71" s="143">
        <v>2017</v>
      </c>
      <c r="F71" s="143"/>
      <c r="G71" s="154">
        <v>2018</v>
      </c>
      <c r="H71" s="154"/>
      <c r="I71" s="154">
        <v>2019</v>
      </c>
      <c r="J71" s="154"/>
      <c r="K71" s="154">
        <v>2020</v>
      </c>
      <c r="L71" s="154"/>
      <c r="M71" s="154">
        <v>2021</v>
      </c>
      <c r="N71" s="154"/>
      <c r="O71" s="154">
        <v>2022</v>
      </c>
      <c r="P71" s="154"/>
      <c r="Q71" s="143">
        <v>2022</v>
      </c>
      <c r="R71" s="143"/>
      <c r="S71" s="51"/>
      <c r="T71" s="51"/>
      <c r="U71" s="52"/>
    </row>
    <row r="72" spans="1:21" s="35" customFormat="1" ht="15" customHeight="1" x14ac:dyDescent="0.3">
      <c r="A72" s="583"/>
      <c r="B72" s="598" t="s">
        <v>106</v>
      </c>
      <c r="C72" s="598"/>
      <c r="D72" s="598"/>
      <c r="E72" s="598"/>
      <c r="F72" s="598"/>
      <c r="G72" s="598"/>
      <c r="H72" s="598"/>
      <c r="I72" s="598"/>
      <c r="J72" s="598"/>
      <c r="K72" s="598"/>
      <c r="L72" s="598"/>
      <c r="M72" s="598"/>
      <c r="N72" s="598"/>
      <c r="O72" s="598"/>
      <c r="P72" s="598"/>
      <c r="Q72" s="598"/>
      <c r="R72" s="598"/>
      <c r="S72" s="598"/>
      <c r="T72" s="598"/>
      <c r="U72" s="599"/>
    </row>
    <row r="73" spans="1:21" s="35" customFormat="1" ht="84" customHeight="1" x14ac:dyDescent="0.3">
      <c r="A73" s="583"/>
      <c r="B73" s="525" t="s">
        <v>886</v>
      </c>
      <c r="C73" s="151">
        <v>3632</v>
      </c>
      <c r="D73" s="221"/>
      <c r="E73" s="151"/>
      <c r="F73" s="152"/>
      <c r="G73" s="284"/>
      <c r="H73" s="284"/>
      <c r="I73" s="284"/>
      <c r="J73" s="284"/>
      <c r="K73" s="57">
        <v>1524</v>
      </c>
      <c r="L73" s="284"/>
      <c r="M73" s="151">
        <v>1656</v>
      </c>
      <c r="N73" s="151"/>
      <c r="O73" s="151">
        <v>4191</v>
      </c>
      <c r="P73" s="284"/>
      <c r="Q73" s="151">
        <v>3874</v>
      </c>
      <c r="R73" s="318"/>
      <c r="S73" s="89"/>
      <c r="T73" s="95" t="s">
        <v>887</v>
      </c>
      <c r="U73" s="94" t="s">
        <v>141</v>
      </c>
    </row>
    <row r="74" spans="1:21" s="35" customFormat="1" ht="15" customHeight="1" x14ac:dyDescent="0.3">
      <c r="A74" s="583"/>
      <c r="B74" s="515"/>
      <c r="C74" s="143">
        <v>2019</v>
      </c>
      <c r="D74" s="143"/>
      <c r="E74" s="143"/>
      <c r="F74" s="143"/>
      <c r="G74" s="154"/>
      <c r="H74" s="154"/>
      <c r="I74" s="154"/>
      <c r="J74" s="154"/>
      <c r="K74" s="154">
        <v>2020</v>
      </c>
      <c r="L74" s="154"/>
      <c r="M74" s="154">
        <v>2021</v>
      </c>
      <c r="N74" s="154"/>
      <c r="O74" s="154">
        <v>2022</v>
      </c>
      <c r="P74" s="154"/>
      <c r="Q74" s="143">
        <v>2022</v>
      </c>
      <c r="R74" s="143"/>
      <c r="S74" s="51"/>
      <c r="T74" s="51"/>
      <c r="U74" s="52"/>
    </row>
    <row r="75" spans="1:21" s="35" customFormat="1" ht="96.75" customHeight="1" x14ac:dyDescent="0.3">
      <c r="A75" s="583"/>
      <c r="B75" s="525" t="s">
        <v>888</v>
      </c>
      <c r="C75" s="151">
        <v>71</v>
      </c>
      <c r="D75" s="221"/>
      <c r="E75" s="151"/>
      <c r="F75" s="152"/>
      <c r="G75" s="284"/>
      <c r="H75" s="284"/>
      <c r="I75" s="284"/>
      <c r="J75" s="284"/>
      <c r="K75" s="284">
        <v>30</v>
      </c>
      <c r="L75" s="284"/>
      <c r="M75" s="284">
        <v>33</v>
      </c>
      <c r="N75" s="284"/>
      <c r="O75" s="284">
        <v>63</v>
      </c>
      <c r="P75" s="284"/>
      <c r="Q75" s="151">
        <v>131</v>
      </c>
      <c r="R75" s="318"/>
      <c r="S75" s="89"/>
      <c r="T75" s="95" t="s">
        <v>889</v>
      </c>
      <c r="U75" s="94" t="s">
        <v>889</v>
      </c>
    </row>
    <row r="76" spans="1:21" s="35" customFormat="1" ht="15" customHeight="1" x14ac:dyDescent="0.3">
      <c r="A76" s="583"/>
      <c r="B76" s="515"/>
      <c r="C76" s="143">
        <v>2019</v>
      </c>
      <c r="D76" s="143"/>
      <c r="E76" s="143"/>
      <c r="F76" s="143"/>
      <c r="G76" s="154"/>
      <c r="H76" s="154"/>
      <c r="I76" s="154"/>
      <c r="J76" s="154"/>
      <c r="K76" s="154">
        <v>2020</v>
      </c>
      <c r="L76" s="154"/>
      <c r="M76" s="154">
        <v>2021</v>
      </c>
      <c r="N76" s="154"/>
      <c r="O76" s="154">
        <v>2022</v>
      </c>
      <c r="P76" s="154"/>
      <c r="Q76" s="143">
        <v>2022</v>
      </c>
      <c r="R76" s="143"/>
      <c r="S76" s="51"/>
      <c r="T76" s="51"/>
      <c r="U76" s="52"/>
    </row>
    <row r="77" spans="1:21" s="35" customFormat="1" ht="96.75" customHeight="1" x14ac:dyDescent="0.3">
      <c r="A77" s="583"/>
      <c r="B77" s="525" t="s">
        <v>890</v>
      </c>
      <c r="C77" s="151" t="s">
        <v>891</v>
      </c>
      <c r="D77" s="221"/>
      <c r="E77" s="151"/>
      <c r="F77" s="152"/>
      <c r="G77" s="284"/>
      <c r="H77" s="284"/>
      <c r="I77" s="284"/>
      <c r="J77" s="284"/>
      <c r="K77" s="151" t="s">
        <v>1057</v>
      </c>
      <c r="L77" s="284"/>
      <c r="M77" s="151" t="s">
        <v>1058</v>
      </c>
      <c r="N77" s="284"/>
      <c r="O77" s="151" t="s">
        <v>1059</v>
      </c>
      <c r="P77" s="284"/>
      <c r="Q77" s="151" t="s">
        <v>892</v>
      </c>
      <c r="R77" s="318"/>
      <c r="S77" s="279"/>
      <c r="T77" s="280" t="s">
        <v>889</v>
      </c>
      <c r="U77" s="94" t="s">
        <v>893</v>
      </c>
    </row>
    <row r="78" spans="1:21" s="35" customFormat="1" ht="15" customHeight="1" x14ac:dyDescent="0.3">
      <c r="A78" s="584"/>
      <c r="B78" s="515"/>
      <c r="C78" s="143">
        <v>2019</v>
      </c>
      <c r="D78" s="143"/>
      <c r="E78" s="143"/>
      <c r="F78" s="143"/>
      <c r="G78" s="154"/>
      <c r="H78" s="154"/>
      <c r="I78" s="154"/>
      <c r="J78" s="154"/>
      <c r="K78" s="154">
        <v>2020</v>
      </c>
      <c r="L78" s="154"/>
      <c r="M78" s="154">
        <v>2021</v>
      </c>
      <c r="N78" s="154"/>
      <c r="O78" s="154">
        <v>2022</v>
      </c>
      <c r="P78" s="154"/>
      <c r="Q78" s="143">
        <v>2022</v>
      </c>
      <c r="R78" s="143"/>
      <c r="S78" s="51"/>
      <c r="T78" s="51"/>
      <c r="U78" s="52"/>
    </row>
    <row r="79" spans="1:21" s="35" customFormat="1" x14ac:dyDescent="0.3">
      <c r="A79" s="70"/>
      <c r="B79" s="242"/>
      <c r="C79" s="243"/>
      <c r="D79" s="243"/>
      <c r="E79" s="243"/>
      <c r="F79" s="243"/>
      <c r="G79" s="244"/>
      <c r="H79" s="244"/>
      <c r="I79" s="244"/>
      <c r="J79" s="244"/>
      <c r="K79" s="244"/>
      <c r="L79" s="244"/>
      <c r="M79" s="244"/>
      <c r="N79" s="244"/>
      <c r="O79" s="244"/>
      <c r="P79" s="244"/>
      <c r="Q79" s="243"/>
      <c r="R79" s="243"/>
      <c r="S79" s="245"/>
      <c r="T79" s="245"/>
      <c r="U79" s="246"/>
    </row>
    <row r="80" spans="1:21" s="35" customFormat="1" x14ac:dyDescent="0.3">
      <c r="A80" s="70"/>
      <c r="B80" s="71"/>
      <c r="C80" s="72"/>
      <c r="D80" s="72"/>
      <c r="E80" s="72"/>
      <c r="F80" s="72"/>
      <c r="G80" s="72"/>
      <c r="H80" s="72"/>
      <c r="I80" s="72"/>
      <c r="J80" s="72"/>
      <c r="K80" s="72"/>
      <c r="L80" s="72"/>
      <c r="M80" s="72"/>
      <c r="N80" s="72"/>
      <c r="O80" s="72"/>
      <c r="P80" s="72"/>
      <c r="Q80" s="72"/>
      <c r="R80" s="72"/>
      <c r="S80" s="72"/>
      <c r="T80" s="72"/>
      <c r="U80" s="72"/>
    </row>
    <row r="81" spans="1:21" s="35" customFormat="1" ht="15" customHeight="1" x14ac:dyDescent="0.3">
      <c r="A81" s="610" t="s">
        <v>1324</v>
      </c>
      <c r="B81" s="610"/>
      <c r="C81" s="610"/>
      <c r="D81" s="610"/>
      <c r="E81" s="610"/>
      <c r="F81" s="610"/>
      <c r="G81" s="610"/>
      <c r="H81" s="610"/>
      <c r="I81" s="610"/>
      <c r="J81" s="610"/>
      <c r="K81" s="610"/>
      <c r="L81" s="610"/>
      <c r="M81" s="610"/>
      <c r="N81" s="610"/>
      <c r="O81" s="610"/>
      <c r="P81" s="610"/>
      <c r="Q81" s="610"/>
      <c r="R81" s="610"/>
      <c r="S81" s="610"/>
      <c r="T81" s="610"/>
      <c r="U81" s="610"/>
    </row>
    <row r="82" spans="1:21" s="35" customFormat="1" ht="15" customHeight="1" x14ac:dyDescent="0.3">
      <c r="A82" s="610" t="s">
        <v>289</v>
      </c>
      <c r="B82" s="610"/>
      <c r="C82" s="610"/>
      <c r="D82" s="610"/>
      <c r="E82" s="610"/>
      <c r="F82" s="610"/>
      <c r="G82" s="610"/>
      <c r="H82" s="610"/>
      <c r="I82" s="610"/>
      <c r="J82" s="610"/>
      <c r="K82" s="610"/>
      <c r="L82" s="610"/>
      <c r="M82" s="610"/>
      <c r="N82" s="610"/>
      <c r="O82" s="610"/>
      <c r="P82" s="610"/>
      <c r="Q82" s="610"/>
      <c r="R82" s="610"/>
      <c r="S82" s="610"/>
      <c r="T82" s="610"/>
      <c r="U82" s="610"/>
    </row>
    <row r="83" spans="1:21" s="35" customFormat="1" ht="15" customHeight="1" x14ac:dyDescent="0.3">
      <c r="A83" s="610" t="s">
        <v>1145</v>
      </c>
      <c r="B83" s="610"/>
      <c r="C83" s="610"/>
      <c r="D83" s="610"/>
      <c r="E83" s="610"/>
      <c r="F83" s="610"/>
      <c r="G83" s="610"/>
      <c r="H83" s="610"/>
      <c r="I83" s="610"/>
      <c r="J83" s="610"/>
      <c r="K83" s="610"/>
      <c r="L83" s="610"/>
      <c r="M83" s="610"/>
      <c r="N83" s="610"/>
      <c r="O83" s="610"/>
      <c r="P83" s="610"/>
      <c r="Q83" s="610"/>
      <c r="R83" s="610"/>
      <c r="S83" s="610"/>
      <c r="T83" s="610"/>
      <c r="U83" s="610"/>
    </row>
    <row r="84" spans="1:21" s="35" customFormat="1" ht="15" customHeight="1" x14ac:dyDescent="0.3">
      <c r="A84" s="610" t="s">
        <v>349</v>
      </c>
      <c r="B84" s="610"/>
      <c r="C84" s="610"/>
      <c r="D84" s="610"/>
      <c r="E84" s="610"/>
      <c r="F84" s="610"/>
      <c r="G84" s="610"/>
      <c r="H84" s="610"/>
      <c r="I84" s="610"/>
      <c r="J84" s="610"/>
      <c r="K84" s="610"/>
      <c r="L84" s="610"/>
      <c r="M84" s="610"/>
      <c r="N84" s="610"/>
      <c r="O84" s="610"/>
      <c r="P84" s="610"/>
      <c r="Q84" s="610"/>
      <c r="R84" s="610"/>
      <c r="S84" s="610"/>
      <c r="T84" s="610"/>
      <c r="U84" s="610"/>
    </row>
    <row r="85" spans="1:21" s="35" customFormat="1" ht="15" customHeight="1" x14ac:dyDescent="0.3">
      <c r="A85" s="610" t="s">
        <v>1325</v>
      </c>
      <c r="B85" s="610"/>
      <c r="C85" s="610"/>
      <c r="D85" s="610"/>
      <c r="E85" s="610"/>
      <c r="F85" s="610"/>
      <c r="G85" s="610"/>
      <c r="H85" s="610"/>
      <c r="I85" s="610"/>
      <c r="J85" s="610"/>
      <c r="K85" s="610"/>
      <c r="L85" s="610"/>
      <c r="M85" s="610"/>
      <c r="N85" s="610"/>
      <c r="O85" s="610"/>
      <c r="P85" s="610"/>
      <c r="Q85" s="610"/>
      <c r="R85" s="610"/>
      <c r="S85" s="610"/>
      <c r="T85" s="610"/>
      <c r="U85" s="610"/>
    </row>
    <row r="86" spans="1:21" s="35" customFormat="1" ht="15" customHeight="1" x14ac:dyDescent="0.3">
      <c r="A86" s="610" t="s">
        <v>1343</v>
      </c>
      <c r="B86" s="610"/>
      <c r="C86" s="610"/>
      <c r="D86" s="610"/>
      <c r="E86" s="610"/>
      <c r="F86" s="610"/>
      <c r="G86" s="610"/>
      <c r="H86" s="610"/>
      <c r="I86" s="610"/>
      <c r="J86" s="610"/>
      <c r="K86" s="610"/>
      <c r="L86" s="610"/>
      <c r="M86" s="610"/>
      <c r="N86" s="610"/>
      <c r="O86" s="610"/>
      <c r="P86" s="610"/>
      <c r="Q86" s="610"/>
      <c r="R86" s="610"/>
      <c r="S86" s="610"/>
      <c r="T86" s="610"/>
      <c r="U86" s="610"/>
    </row>
    <row r="87" spans="1:21" s="35" customFormat="1" ht="15" customHeight="1" x14ac:dyDescent="0.3">
      <c r="A87" s="610" t="s">
        <v>1344</v>
      </c>
      <c r="B87" s="610"/>
      <c r="C87" s="610"/>
      <c r="D87" s="610"/>
      <c r="E87" s="610"/>
      <c r="F87" s="610"/>
      <c r="G87" s="610"/>
      <c r="H87" s="610"/>
      <c r="I87" s="610"/>
      <c r="J87" s="610"/>
      <c r="K87" s="610"/>
      <c r="L87" s="610"/>
      <c r="M87" s="610"/>
      <c r="N87" s="610"/>
      <c r="O87" s="610"/>
      <c r="P87" s="610"/>
      <c r="Q87" s="610"/>
      <c r="R87" s="610"/>
      <c r="S87" s="610"/>
      <c r="T87" s="610"/>
      <c r="U87" s="610"/>
    </row>
    <row r="88" spans="1:21" s="35" customFormat="1" ht="15" customHeight="1" x14ac:dyDescent="0.3">
      <c r="A88" s="610" t="s">
        <v>1345</v>
      </c>
      <c r="B88" s="610"/>
      <c r="C88" s="610"/>
      <c r="D88" s="610"/>
      <c r="E88" s="610"/>
      <c r="F88" s="610"/>
      <c r="G88" s="610"/>
      <c r="H88" s="610"/>
      <c r="I88" s="610"/>
      <c r="J88" s="610"/>
      <c r="K88" s="610"/>
      <c r="L88" s="610"/>
      <c r="M88" s="610"/>
      <c r="N88" s="610"/>
      <c r="O88" s="610"/>
      <c r="P88" s="610"/>
      <c r="Q88" s="610"/>
      <c r="R88" s="610"/>
      <c r="S88" s="610"/>
      <c r="T88" s="610"/>
      <c r="U88" s="610"/>
    </row>
    <row r="89" spans="1:21" s="35" customFormat="1" ht="15" customHeight="1" x14ac:dyDescent="0.3">
      <c r="A89" s="610" t="s">
        <v>1346</v>
      </c>
      <c r="B89" s="610"/>
      <c r="C89" s="610"/>
      <c r="D89" s="610"/>
      <c r="E89" s="610"/>
      <c r="F89" s="610"/>
      <c r="G89" s="610"/>
      <c r="H89" s="610"/>
      <c r="I89" s="610"/>
      <c r="J89" s="610"/>
      <c r="K89" s="610"/>
      <c r="L89" s="610"/>
      <c r="M89" s="610"/>
      <c r="N89" s="610"/>
      <c r="O89" s="610"/>
      <c r="P89" s="610"/>
      <c r="Q89" s="610"/>
      <c r="R89" s="610"/>
      <c r="S89" s="610"/>
      <c r="T89" s="610"/>
      <c r="U89" s="610"/>
    </row>
    <row r="90" spans="1:21" s="35" customFormat="1" ht="41.25" customHeight="1" x14ac:dyDescent="0.3">
      <c r="A90" s="610" t="s">
        <v>1347</v>
      </c>
      <c r="B90" s="610"/>
      <c r="C90" s="610"/>
      <c r="D90" s="610"/>
      <c r="E90" s="610"/>
      <c r="F90" s="610"/>
      <c r="G90" s="610"/>
      <c r="H90" s="610"/>
      <c r="I90" s="610"/>
      <c r="J90" s="610"/>
      <c r="K90" s="610"/>
      <c r="L90" s="610"/>
      <c r="M90" s="610"/>
      <c r="N90" s="610"/>
      <c r="O90" s="610"/>
      <c r="P90" s="610"/>
      <c r="Q90" s="610"/>
      <c r="R90" s="610"/>
      <c r="S90" s="610"/>
      <c r="T90" s="610"/>
      <c r="U90" s="610"/>
    </row>
    <row r="91" spans="1:21" s="35" customFormat="1" ht="15" customHeight="1" x14ac:dyDescent="0.3">
      <c r="A91" s="610" t="s">
        <v>1348</v>
      </c>
      <c r="B91" s="610"/>
      <c r="C91" s="610"/>
      <c r="D91" s="610"/>
      <c r="E91" s="610"/>
      <c r="F91" s="610"/>
      <c r="G91" s="610"/>
      <c r="H91" s="610"/>
      <c r="I91" s="610"/>
      <c r="J91" s="610"/>
      <c r="K91" s="610"/>
      <c r="L91" s="610"/>
      <c r="M91" s="610"/>
      <c r="N91" s="610"/>
      <c r="O91" s="610"/>
      <c r="P91" s="610"/>
      <c r="Q91" s="610"/>
      <c r="R91" s="610"/>
      <c r="S91" s="610"/>
      <c r="T91" s="610"/>
      <c r="U91" s="610"/>
    </row>
    <row r="92" spans="1:21" s="35" customFormat="1" ht="15" customHeight="1" x14ac:dyDescent="0.3">
      <c r="A92" s="610" t="s">
        <v>1349</v>
      </c>
      <c r="B92" s="610"/>
      <c r="C92" s="610"/>
      <c r="D92" s="610"/>
      <c r="E92" s="610"/>
      <c r="F92" s="610"/>
      <c r="G92" s="610"/>
      <c r="H92" s="610"/>
      <c r="I92" s="610"/>
      <c r="J92" s="610"/>
      <c r="K92" s="610"/>
      <c r="L92" s="610"/>
      <c r="M92" s="610"/>
      <c r="N92" s="610"/>
      <c r="O92" s="610"/>
      <c r="P92" s="610"/>
      <c r="Q92" s="610"/>
      <c r="R92" s="610"/>
      <c r="S92" s="610"/>
      <c r="T92" s="610"/>
      <c r="U92" s="610"/>
    </row>
    <row r="93" spans="1:21" s="35" customFormat="1" ht="27" customHeight="1" x14ac:dyDescent="0.3">
      <c r="A93" s="610" t="s">
        <v>1350</v>
      </c>
      <c r="B93" s="610"/>
      <c r="C93" s="610"/>
      <c r="D93" s="610"/>
      <c r="E93" s="610"/>
      <c r="F93" s="610"/>
      <c r="G93" s="610"/>
      <c r="H93" s="610"/>
      <c r="I93" s="610"/>
      <c r="J93" s="610"/>
      <c r="K93" s="610"/>
      <c r="L93" s="610"/>
      <c r="M93" s="610"/>
      <c r="N93" s="610"/>
      <c r="O93" s="610"/>
      <c r="P93" s="610"/>
      <c r="Q93" s="610"/>
      <c r="R93" s="610"/>
      <c r="S93" s="610"/>
      <c r="T93" s="610"/>
      <c r="U93" s="610"/>
    </row>
    <row r="94" spans="1:21" s="35" customFormat="1" ht="29.25" customHeight="1" x14ac:dyDescent="0.3">
      <c r="A94" s="610" t="s">
        <v>1351</v>
      </c>
      <c r="B94" s="610"/>
      <c r="C94" s="610"/>
      <c r="D94" s="610"/>
      <c r="E94" s="610"/>
      <c r="F94" s="610"/>
      <c r="G94" s="610"/>
      <c r="H94" s="610"/>
      <c r="I94" s="610"/>
      <c r="J94" s="610"/>
      <c r="K94" s="610"/>
      <c r="L94" s="610"/>
      <c r="M94" s="610"/>
      <c r="N94" s="610"/>
      <c r="O94" s="610"/>
      <c r="P94" s="610"/>
      <c r="Q94" s="610"/>
      <c r="R94" s="610"/>
      <c r="S94" s="610"/>
      <c r="T94" s="610"/>
      <c r="U94" s="610"/>
    </row>
    <row r="95" spans="1:21" s="35" customFormat="1" ht="15" customHeight="1" x14ac:dyDescent="0.3">
      <c r="A95" s="610" t="s">
        <v>1352</v>
      </c>
      <c r="B95" s="610"/>
      <c r="C95" s="610"/>
      <c r="D95" s="610"/>
      <c r="E95" s="610"/>
      <c r="F95" s="610"/>
      <c r="G95" s="610"/>
      <c r="H95" s="610"/>
      <c r="I95" s="610"/>
      <c r="J95" s="610"/>
      <c r="K95" s="610"/>
      <c r="L95" s="610"/>
      <c r="M95" s="610"/>
      <c r="N95" s="610"/>
      <c r="O95" s="610"/>
      <c r="P95" s="610"/>
      <c r="Q95" s="610"/>
      <c r="R95" s="610"/>
      <c r="S95" s="610"/>
      <c r="T95" s="610"/>
      <c r="U95" s="610"/>
    </row>
    <row r="96" spans="1:21" s="35" customFormat="1" ht="15" customHeight="1" x14ac:dyDescent="0.3">
      <c r="A96" s="578"/>
      <c r="B96" s="578"/>
      <c r="C96" s="578"/>
      <c r="D96" s="578"/>
      <c r="E96" s="578"/>
      <c r="F96" s="578"/>
      <c r="G96" s="578"/>
      <c r="H96" s="578"/>
      <c r="I96" s="578"/>
      <c r="J96" s="578"/>
      <c r="K96" s="578"/>
      <c r="L96" s="578"/>
      <c r="M96" s="578"/>
      <c r="N96" s="578"/>
      <c r="O96" s="578"/>
      <c r="P96" s="578"/>
      <c r="Q96" s="578"/>
      <c r="R96" s="578"/>
      <c r="S96" s="578"/>
      <c r="T96" s="578"/>
      <c r="U96" s="578"/>
    </row>
    <row r="97" spans="1:21" s="35" customFormat="1" ht="15" customHeight="1" x14ac:dyDescent="0.3">
      <c r="A97" s="610"/>
      <c r="B97" s="610"/>
      <c r="C97" s="610"/>
      <c r="D97" s="610"/>
      <c r="E97" s="610"/>
      <c r="F97" s="610"/>
      <c r="G97" s="610"/>
      <c r="H97" s="610"/>
      <c r="I97" s="610"/>
      <c r="J97" s="610"/>
      <c r="K97" s="610"/>
      <c r="L97" s="610"/>
      <c r="M97" s="610"/>
      <c r="N97" s="610"/>
      <c r="O97" s="610"/>
      <c r="P97" s="610"/>
      <c r="Q97" s="610"/>
      <c r="R97" s="610"/>
      <c r="S97" s="610"/>
      <c r="T97" s="610"/>
      <c r="U97" s="610"/>
    </row>
    <row r="98" spans="1:21" s="35" customFormat="1" ht="17.25" customHeight="1" x14ac:dyDescent="0.3">
      <c r="A98" s="35" t="s">
        <v>394</v>
      </c>
      <c r="B98" s="33"/>
      <c r="D98" s="33"/>
      <c r="E98" s="33"/>
      <c r="F98" s="33"/>
      <c r="H98" s="33"/>
      <c r="I98" s="33"/>
      <c r="J98" s="33"/>
      <c r="K98" s="33"/>
      <c r="L98" s="33"/>
      <c r="M98" s="33"/>
      <c r="N98" s="33"/>
      <c r="O98" s="33"/>
      <c r="P98" s="33"/>
      <c r="Q98" s="33"/>
      <c r="R98" s="33"/>
      <c r="S98" s="33"/>
      <c r="T98" s="33"/>
      <c r="U98" s="33"/>
    </row>
    <row r="99" spans="1:21" s="35" customFormat="1" ht="12.75" customHeight="1" x14ac:dyDescent="0.3">
      <c r="A99" s="35" t="s">
        <v>395</v>
      </c>
      <c r="E99" s="35" t="s">
        <v>1353</v>
      </c>
      <c r="H99" s="33"/>
      <c r="I99" s="33"/>
      <c r="J99" s="33"/>
      <c r="K99" s="33"/>
      <c r="L99" s="33"/>
      <c r="M99" s="33"/>
      <c r="N99" s="33"/>
      <c r="O99" s="33"/>
      <c r="P99" s="33"/>
      <c r="Q99" s="33"/>
      <c r="R99" s="33"/>
      <c r="S99" s="33"/>
      <c r="T99" s="33"/>
      <c r="U99" s="33"/>
    </row>
    <row r="100" spans="1:21" s="35" customFormat="1" ht="15" customHeight="1" x14ac:dyDescent="0.3">
      <c r="A100" s="35" t="s">
        <v>370</v>
      </c>
      <c r="E100" s="35" t="s">
        <v>396</v>
      </c>
      <c r="H100" s="33"/>
      <c r="I100" s="33"/>
      <c r="J100" s="33"/>
      <c r="K100" s="33"/>
      <c r="L100" s="33"/>
      <c r="M100" s="33"/>
      <c r="N100" s="33"/>
      <c r="O100" s="33"/>
      <c r="P100" s="33"/>
      <c r="Q100" s="33"/>
      <c r="R100" s="33"/>
      <c r="S100" s="33"/>
      <c r="T100" s="33"/>
      <c r="U100" s="33"/>
    </row>
    <row r="101" spans="1:21" s="35" customFormat="1" ht="12.75" customHeight="1" x14ac:dyDescent="0.3">
      <c r="A101" s="35" t="s">
        <v>366</v>
      </c>
      <c r="E101" s="35" t="s">
        <v>1355</v>
      </c>
      <c r="H101" s="33"/>
      <c r="I101" s="33"/>
      <c r="J101" s="33"/>
      <c r="K101" s="33"/>
      <c r="L101" s="33"/>
      <c r="M101" s="33"/>
      <c r="N101" s="33"/>
      <c r="O101" s="33"/>
      <c r="P101" s="33"/>
      <c r="Q101" s="33"/>
      <c r="R101" s="33"/>
      <c r="S101" s="33"/>
      <c r="T101" s="33"/>
      <c r="U101" s="33"/>
    </row>
    <row r="102" spans="1:21" s="35" customFormat="1" ht="65.25" customHeight="1" x14ac:dyDescent="0.3">
      <c r="A102" s="35" t="s">
        <v>1354</v>
      </c>
      <c r="E102" s="35" t="s">
        <v>397</v>
      </c>
      <c r="H102" s="33"/>
      <c r="I102" s="33"/>
      <c r="J102" s="33"/>
      <c r="K102" s="33"/>
      <c r="L102" s="33"/>
      <c r="M102" s="33"/>
      <c r="N102" s="33"/>
      <c r="P102" s="33"/>
      <c r="Q102" s="33"/>
      <c r="R102" s="33"/>
      <c r="S102" s="33"/>
      <c r="T102" s="33"/>
      <c r="U102" s="33"/>
    </row>
    <row r="103" spans="1:21" s="35" customFormat="1" ht="12.75" customHeight="1" x14ac:dyDescent="0.3">
      <c r="A103" s="35" t="s">
        <v>356</v>
      </c>
      <c r="E103" s="35" t="s">
        <v>368</v>
      </c>
      <c r="G103" s="33"/>
      <c r="H103" s="33"/>
      <c r="I103" s="33"/>
      <c r="J103" s="33"/>
      <c r="K103" s="33"/>
      <c r="L103" s="33"/>
      <c r="M103" s="33"/>
      <c r="N103" s="33"/>
      <c r="P103" s="33"/>
      <c r="Q103" s="33"/>
      <c r="R103" s="33"/>
      <c r="S103" s="33"/>
      <c r="T103" s="33"/>
      <c r="U103" s="33"/>
    </row>
    <row r="104" spans="1:21" s="35" customFormat="1" x14ac:dyDescent="0.3">
      <c r="A104" s="35" t="s">
        <v>1260</v>
      </c>
      <c r="E104" s="35" t="s">
        <v>1356</v>
      </c>
      <c r="G104" s="33"/>
      <c r="H104" s="33"/>
      <c r="I104" s="33"/>
      <c r="J104" s="33"/>
      <c r="K104" s="33"/>
      <c r="L104" s="33"/>
      <c r="M104" s="33"/>
      <c r="N104" s="33"/>
      <c r="P104" s="33"/>
      <c r="Q104" s="33"/>
      <c r="R104" s="33"/>
      <c r="S104" s="33"/>
      <c r="T104" s="33"/>
      <c r="U104" s="33"/>
    </row>
    <row r="105" spans="1:21" s="35" customFormat="1" x14ac:dyDescent="0.3">
      <c r="A105" s="35" t="s">
        <v>398</v>
      </c>
      <c r="B105" s="33"/>
      <c r="C105" s="33"/>
      <c r="D105" s="33"/>
      <c r="E105" s="33"/>
      <c r="F105" s="33"/>
      <c r="G105" s="33"/>
      <c r="H105" s="33"/>
      <c r="I105" s="33"/>
      <c r="J105" s="33"/>
      <c r="K105" s="33"/>
      <c r="L105" s="33"/>
      <c r="M105" s="33"/>
      <c r="N105" s="33"/>
      <c r="P105" s="33"/>
      <c r="Q105" s="33"/>
      <c r="R105" s="33"/>
      <c r="S105" s="33"/>
      <c r="T105" s="33"/>
      <c r="U105" s="33"/>
    </row>
    <row r="106" spans="1:21" s="35" customFormat="1" x14ac:dyDescent="0.3">
      <c r="B106" s="33"/>
      <c r="C106" s="33"/>
      <c r="D106" s="33"/>
      <c r="E106" s="33"/>
      <c r="F106" s="33"/>
      <c r="G106" s="33"/>
      <c r="H106" s="33"/>
      <c r="I106" s="33"/>
      <c r="J106" s="33"/>
      <c r="K106" s="33"/>
      <c r="L106" s="33"/>
      <c r="M106" s="33"/>
      <c r="N106" s="33"/>
      <c r="P106" s="33"/>
      <c r="Q106" s="33"/>
      <c r="R106" s="33"/>
      <c r="S106" s="33"/>
      <c r="T106" s="33"/>
      <c r="U106" s="33"/>
    </row>
    <row r="107" spans="1:21" s="35" customFormat="1" x14ac:dyDescent="0.3">
      <c r="B107" s="32"/>
      <c r="C107" s="33"/>
      <c r="D107" s="33"/>
      <c r="E107" s="33"/>
      <c r="F107" s="33"/>
      <c r="G107" s="33"/>
      <c r="H107" s="33"/>
      <c r="I107" s="33"/>
      <c r="J107" s="33"/>
      <c r="K107" s="33"/>
      <c r="L107" s="33"/>
      <c r="M107" s="33"/>
      <c r="N107" s="33"/>
      <c r="P107" s="33"/>
      <c r="Q107" s="33"/>
      <c r="R107" s="33"/>
      <c r="S107" s="33"/>
      <c r="T107" s="33"/>
      <c r="U107" s="33"/>
    </row>
    <row r="108" spans="1:21" s="35" customFormat="1" x14ac:dyDescent="0.3">
      <c r="B108" s="32"/>
      <c r="C108" s="33"/>
      <c r="D108" s="33"/>
      <c r="E108" s="33"/>
      <c r="F108" s="33"/>
      <c r="G108" s="33"/>
      <c r="H108" s="33"/>
      <c r="I108" s="33"/>
      <c r="J108" s="33"/>
      <c r="K108" s="33"/>
      <c r="L108" s="33"/>
      <c r="M108" s="33"/>
      <c r="N108" s="33"/>
      <c r="P108" s="33"/>
      <c r="Q108" s="33"/>
      <c r="R108" s="33"/>
      <c r="S108" s="33"/>
      <c r="T108" s="33"/>
      <c r="U108" s="33"/>
    </row>
    <row r="109" spans="1:21" s="35" customFormat="1" x14ac:dyDescent="0.3">
      <c r="B109" s="32"/>
      <c r="C109" s="33"/>
      <c r="D109" s="33"/>
      <c r="E109" s="33"/>
      <c r="F109" s="33"/>
      <c r="G109" s="33"/>
      <c r="H109" s="33"/>
      <c r="I109" s="33"/>
      <c r="J109" s="33"/>
      <c r="K109" s="33"/>
      <c r="L109" s="33"/>
      <c r="M109" s="33"/>
      <c r="N109" s="33"/>
      <c r="O109" s="113"/>
      <c r="P109" s="33"/>
      <c r="Q109" s="33"/>
      <c r="R109" s="33"/>
      <c r="S109" s="33"/>
      <c r="T109" s="33"/>
      <c r="U109" s="33"/>
    </row>
    <row r="110" spans="1:21" s="35" customFormat="1" x14ac:dyDescent="0.3">
      <c r="B110" s="32"/>
      <c r="C110" s="33"/>
      <c r="D110" s="33"/>
      <c r="E110" s="33"/>
      <c r="F110" s="33"/>
      <c r="G110" s="33"/>
      <c r="H110" s="33"/>
      <c r="I110" s="33"/>
      <c r="J110" s="33"/>
      <c r="K110" s="33"/>
      <c r="L110" s="33"/>
      <c r="M110" s="33"/>
      <c r="N110" s="33"/>
      <c r="O110" s="113"/>
      <c r="P110" s="33"/>
      <c r="Q110" s="33"/>
      <c r="R110" s="33"/>
      <c r="S110" s="33"/>
      <c r="T110" s="33"/>
      <c r="U110" s="33"/>
    </row>
    <row r="111" spans="1:21" s="35" customFormat="1" ht="14" x14ac:dyDescent="0.3">
      <c r="B111" s="78"/>
      <c r="C111" s="29"/>
      <c r="D111" s="29"/>
      <c r="E111" s="29"/>
      <c r="F111" s="29"/>
      <c r="G111" s="29"/>
      <c r="H111" s="29"/>
      <c r="I111" s="29"/>
      <c r="J111" s="29"/>
      <c r="K111" s="29"/>
      <c r="L111" s="29"/>
      <c r="M111" s="29"/>
      <c r="N111" s="29"/>
      <c r="P111" s="29"/>
      <c r="Q111" s="29"/>
      <c r="R111" s="29"/>
      <c r="S111" s="29"/>
      <c r="T111" s="29"/>
      <c r="U111" s="29"/>
    </row>
    <row r="112" spans="1:21" s="35" customFormat="1" ht="14" x14ac:dyDescent="0.3">
      <c r="A112" s="82"/>
      <c r="B112" s="78"/>
      <c r="C112" s="29"/>
      <c r="D112" s="29"/>
      <c r="E112" s="29"/>
      <c r="F112" s="29"/>
      <c r="G112" s="29"/>
      <c r="H112" s="29"/>
      <c r="I112" s="29"/>
      <c r="J112" s="29"/>
      <c r="K112" s="29"/>
      <c r="L112" s="29"/>
      <c r="M112" s="29"/>
      <c r="N112" s="29"/>
      <c r="O112" s="113"/>
      <c r="P112" s="29"/>
      <c r="Q112" s="29"/>
      <c r="R112" s="29"/>
      <c r="S112" s="29"/>
      <c r="T112" s="29"/>
      <c r="U112" s="29"/>
    </row>
    <row r="113" spans="1:21" s="35" customFormat="1" ht="14" x14ac:dyDescent="0.3">
      <c r="A113" s="82"/>
      <c r="B113" s="78"/>
      <c r="C113" s="29"/>
      <c r="D113" s="29"/>
      <c r="E113" s="29"/>
      <c r="F113" s="29"/>
      <c r="G113" s="29"/>
      <c r="H113" s="29"/>
      <c r="I113" s="29"/>
      <c r="J113" s="29"/>
      <c r="K113" s="29"/>
      <c r="L113" s="29"/>
      <c r="M113" s="29"/>
      <c r="N113" s="29"/>
      <c r="O113" s="29"/>
      <c r="P113" s="29"/>
      <c r="Q113" s="29"/>
      <c r="R113" s="29"/>
      <c r="S113" s="29"/>
      <c r="T113" s="29"/>
      <c r="U113" s="29"/>
    </row>
    <row r="114" spans="1:21" s="76" customFormat="1" ht="14" x14ac:dyDescent="0.3">
      <c r="A114" s="82"/>
      <c r="B114" s="78"/>
      <c r="C114" s="29"/>
      <c r="D114" s="29"/>
      <c r="E114" s="29"/>
      <c r="F114" s="29"/>
      <c r="G114" s="29"/>
      <c r="H114" s="29"/>
      <c r="I114" s="29"/>
      <c r="J114" s="29"/>
      <c r="K114" s="29"/>
      <c r="L114" s="29"/>
      <c r="M114" s="29"/>
      <c r="N114" s="29"/>
      <c r="P114" s="29"/>
      <c r="Q114" s="29"/>
      <c r="R114" s="29"/>
      <c r="S114" s="29"/>
      <c r="T114" s="29"/>
      <c r="U114" s="29"/>
    </row>
    <row r="115" spans="1:21" s="76" customFormat="1" ht="14" x14ac:dyDescent="0.3">
      <c r="A115" s="82"/>
      <c r="B115" s="78"/>
      <c r="C115" s="29"/>
      <c r="D115" s="29"/>
      <c r="E115" s="29"/>
      <c r="F115" s="29"/>
      <c r="G115" s="29"/>
      <c r="H115" s="29"/>
      <c r="I115" s="29"/>
      <c r="J115" s="29"/>
      <c r="K115" s="29"/>
      <c r="L115" s="29"/>
      <c r="M115" s="29"/>
      <c r="N115" s="29"/>
      <c r="P115" s="29"/>
      <c r="Q115" s="29"/>
      <c r="R115" s="29"/>
      <c r="S115" s="29"/>
      <c r="T115" s="29"/>
      <c r="U115" s="29"/>
    </row>
    <row r="116" spans="1:21" s="76" customFormat="1" ht="14" x14ac:dyDescent="0.3">
      <c r="A116" s="82"/>
      <c r="B116" s="78"/>
      <c r="C116" s="29"/>
      <c r="D116" s="29"/>
      <c r="E116" s="29"/>
      <c r="F116" s="29"/>
      <c r="G116" s="29"/>
      <c r="H116" s="29"/>
      <c r="I116" s="29"/>
      <c r="J116" s="29"/>
      <c r="K116" s="29"/>
      <c r="L116" s="29"/>
      <c r="M116" s="29"/>
      <c r="N116" s="29"/>
      <c r="P116" s="29"/>
      <c r="Q116" s="29"/>
      <c r="R116" s="29"/>
      <c r="S116" s="29"/>
      <c r="T116" s="29"/>
      <c r="U116" s="29"/>
    </row>
    <row r="117" spans="1:21" s="76" customFormat="1" ht="14" x14ac:dyDescent="0.3">
      <c r="A117" s="82"/>
      <c r="B117" s="78"/>
      <c r="C117" s="29"/>
      <c r="D117" s="29"/>
      <c r="E117" s="29"/>
      <c r="F117" s="29"/>
      <c r="G117" s="29"/>
      <c r="H117" s="29"/>
      <c r="I117" s="29"/>
      <c r="J117" s="29"/>
      <c r="K117" s="29"/>
      <c r="L117" s="29"/>
      <c r="M117" s="29"/>
      <c r="N117" s="29"/>
      <c r="P117" s="29"/>
      <c r="Q117" s="29"/>
      <c r="R117" s="29"/>
      <c r="S117" s="29"/>
      <c r="T117" s="29"/>
      <c r="U117" s="29"/>
    </row>
    <row r="118" spans="1:21" s="81" customFormat="1" x14ac:dyDescent="0.25">
      <c r="A118" s="82"/>
      <c r="B118" s="78"/>
      <c r="C118" s="29"/>
      <c r="D118" s="29"/>
      <c r="E118" s="29"/>
      <c r="F118" s="29"/>
      <c r="G118" s="29"/>
      <c r="H118" s="29"/>
      <c r="I118" s="29"/>
      <c r="J118" s="29"/>
      <c r="K118" s="29"/>
      <c r="L118" s="29"/>
      <c r="M118" s="29"/>
      <c r="N118" s="29"/>
      <c r="P118" s="29"/>
      <c r="Q118" s="29"/>
      <c r="R118" s="29"/>
      <c r="S118" s="29"/>
      <c r="T118" s="29"/>
      <c r="U118" s="29"/>
    </row>
    <row r="119" spans="1:21" x14ac:dyDescent="0.25">
      <c r="O119" s="80"/>
    </row>
    <row r="120" spans="1:21" x14ac:dyDescent="0.25">
      <c r="O120" s="80"/>
    </row>
    <row r="121" spans="1:21" x14ac:dyDescent="0.25">
      <c r="O121" s="80"/>
    </row>
    <row r="122" spans="1:21" x14ac:dyDescent="0.25">
      <c r="O122" s="80"/>
    </row>
    <row r="123" spans="1:21" x14ac:dyDescent="0.25">
      <c r="O123" s="80"/>
    </row>
    <row r="136" spans="15:15" x14ac:dyDescent="0.25">
      <c r="O136" s="29">
        <v>66.75</v>
      </c>
    </row>
  </sheetData>
  <mergeCells count="40">
    <mergeCell ref="T2:T3"/>
    <mergeCell ref="B30:U30"/>
    <mergeCell ref="A43:U43"/>
    <mergeCell ref="A4:U4"/>
    <mergeCell ref="A5:U5"/>
    <mergeCell ref="A7:U7"/>
    <mergeCell ref="A12:A42"/>
    <mergeCell ref="A2:A3"/>
    <mergeCell ref="B2:B3"/>
    <mergeCell ref="A9:U9"/>
    <mergeCell ref="A11:U11"/>
    <mergeCell ref="Q2:R3"/>
    <mergeCell ref="C2:D3"/>
    <mergeCell ref="S2:S3"/>
    <mergeCell ref="E2:P3"/>
    <mergeCell ref="U2:U3"/>
    <mergeCell ref="A86:U86"/>
    <mergeCell ref="A87:U87"/>
    <mergeCell ref="A81:U81"/>
    <mergeCell ref="B64:U64"/>
    <mergeCell ref="A44:A66"/>
    <mergeCell ref="B46:U46"/>
    <mergeCell ref="B49:U49"/>
    <mergeCell ref="A82:U82"/>
    <mergeCell ref="A83:U83"/>
    <mergeCell ref="A85:U85"/>
    <mergeCell ref="A84:U84"/>
    <mergeCell ref="A67:U67"/>
    <mergeCell ref="A68:A78"/>
    <mergeCell ref="B72:U72"/>
    <mergeCell ref="A88:U88"/>
    <mergeCell ref="A89:U89"/>
    <mergeCell ref="A90:U90"/>
    <mergeCell ref="A95:U95"/>
    <mergeCell ref="A96:U96"/>
    <mergeCell ref="A97:U97"/>
    <mergeCell ref="A91:U91"/>
    <mergeCell ref="A92:U92"/>
    <mergeCell ref="A93:U93"/>
    <mergeCell ref="A94:U94"/>
  </mergeCells>
  <printOptions horizontalCentered="1"/>
  <pageMargins left="0.196850393700787" right="0.196850393700787" top="0.39370078740157499" bottom="0.39370078740157499" header="0.31496062992126" footer="0.31496062992126"/>
  <pageSetup paperSize="9" scale="53" fitToHeight="0" orientation="landscape" r:id="rId1"/>
  <rowBreaks count="3" manualBreakCount="3">
    <brk id="32" max="20" man="1"/>
    <brk id="53" max="20" man="1"/>
    <brk id="76"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T136"/>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453125" style="78" customWidth="1"/>
    <col min="3" max="3" width="17.26953125" style="29" customWidth="1"/>
    <col min="4" max="4" width="2.7265625" style="29" customWidth="1"/>
    <col min="5" max="5" width="17.26953125" style="29" customWidth="1"/>
    <col min="6" max="6" width="3" style="29" customWidth="1"/>
    <col min="7" max="7" width="17.26953125" style="29" customWidth="1"/>
    <col min="8" max="8" width="3" style="29" customWidth="1"/>
    <col min="9" max="9" width="17.26953125" style="29" customWidth="1"/>
    <col min="10" max="10" width="2.7265625" style="29" customWidth="1"/>
    <col min="11" max="11" width="17.26953125" style="29" customWidth="1"/>
    <col min="12" max="12" width="2.7265625" style="29" customWidth="1"/>
    <col min="13" max="13" width="17.26953125" style="29" customWidth="1"/>
    <col min="14" max="14" width="2.7265625" style="29" customWidth="1"/>
    <col min="15" max="15" width="17.26953125" style="29" customWidth="1"/>
    <col min="16" max="16" width="2.7265625" style="29" customWidth="1"/>
    <col min="17" max="17" width="17.26953125" style="29" customWidth="1"/>
    <col min="18" max="18" width="13.26953125" style="29" customWidth="1"/>
    <col min="19" max="19" width="18.453125" style="29" customWidth="1"/>
    <col min="20" max="20" width="18.54296875" style="29" customWidth="1"/>
    <col min="21" max="16384" width="9.1796875" style="80"/>
  </cols>
  <sheetData>
    <row r="1" spans="1:20" s="35" customFormat="1" x14ac:dyDescent="0.3">
      <c r="A1" s="31"/>
      <c r="B1" s="32"/>
      <c r="C1" s="33"/>
      <c r="D1" s="33"/>
      <c r="E1" s="33"/>
      <c r="F1" s="33"/>
      <c r="G1" s="33"/>
      <c r="H1" s="33"/>
      <c r="I1" s="33"/>
      <c r="J1" s="33"/>
      <c r="K1" s="33"/>
      <c r="L1" s="33"/>
      <c r="M1" s="33"/>
      <c r="N1" s="33"/>
      <c r="O1" s="33"/>
      <c r="P1" s="33"/>
      <c r="Q1" s="33"/>
      <c r="R1" s="33"/>
      <c r="S1" s="33"/>
      <c r="T1" s="33"/>
    </row>
    <row r="2" spans="1:20" s="35" customFormat="1" ht="33" customHeight="1" x14ac:dyDescent="0.3">
      <c r="A2" s="576" t="s">
        <v>97</v>
      </c>
      <c r="B2" s="570" t="s">
        <v>96</v>
      </c>
      <c r="C2" s="572" t="s">
        <v>285</v>
      </c>
      <c r="D2" s="573"/>
      <c r="E2" s="561" t="s">
        <v>113</v>
      </c>
      <c r="F2" s="562"/>
      <c r="G2" s="562"/>
      <c r="H2" s="562"/>
      <c r="I2" s="562"/>
      <c r="J2" s="562"/>
      <c r="K2" s="562"/>
      <c r="L2" s="562"/>
      <c r="M2" s="562"/>
      <c r="N2" s="562"/>
      <c r="O2" s="562"/>
      <c r="P2" s="563"/>
      <c r="Q2" s="570" t="s">
        <v>284</v>
      </c>
      <c r="R2" s="570" t="s">
        <v>302</v>
      </c>
      <c r="S2" s="570" t="s">
        <v>347</v>
      </c>
      <c r="T2" s="570" t="s">
        <v>286</v>
      </c>
    </row>
    <row r="3" spans="1:20" s="35" customFormat="1" ht="33" customHeight="1" x14ac:dyDescent="0.3">
      <c r="A3" s="577"/>
      <c r="B3" s="571"/>
      <c r="C3" s="574"/>
      <c r="D3" s="575"/>
      <c r="E3" s="564"/>
      <c r="F3" s="565"/>
      <c r="G3" s="565"/>
      <c r="H3" s="565"/>
      <c r="I3" s="565"/>
      <c r="J3" s="565"/>
      <c r="K3" s="565"/>
      <c r="L3" s="565"/>
      <c r="M3" s="565"/>
      <c r="N3" s="565"/>
      <c r="O3" s="565"/>
      <c r="P3" s="566"/>
      <c r="Q3" s="571"/>
      <c r="R3" s="571"/>
      <c r="S3" s="571"/>
      <c r="T3" s="571"/>
    </row>
    <row r="4" spans="1:20" s="35" customFormat="1" ht="15" customHeight="1" x14ac:dyDescent="0.3">
      <c r="A4" s="629" t="s">
        <v>894</v>
      </c>
      <c r="B4" s="630"/>
      <c r="C4" s="630"/>
      <c r="D4" s="630"/>
      <c r="E4" s="630"/>
      <c r="F4" s="630"/>
      <c r="G4" s="630"/>
      <c r="H4" s="630"/>
      <c r="I4" s="630"/>
      <c r="J4" s="630"/>
      <c r="K4" s="630"/>
      <c r="L4" s="630"/>
      <c r="M4" s="630"/>
      <c r="N4" s="630"/>
      <c r="O4" s="630"/>
      <c r="P4" s="630"/>
      <c r="Q4" s="630"/>
      <c r="R4" s="630"/>
      <c r="S4" s="630"/>
      <c r="T4" s="631"/>
    </row>
    <row r="5" spans="1:20" s="35" customFormat="1" ht="15" customHeight="1" x14ac:dyDescent="0.3">
      <c r="A5" s="632" t="s">
        <v>98</v>
      </c>
      <c r="B5" s="633"/>
      <c r="C5" s="633"/>
      <c r="D5" s="633"/>
      <c r="E5" s="633"/>
      <c r="F5" s="633"/>
      <c r="G5" s="633"/>
      <c r="H5" s="633"/>
      <c r="I5" s="633"/>
      <c r="J5" s="633"/>
      <c r="K5" s="633"/>
      <c r="L5" s="633"/>
      <c r="M5" s="633"/>
      <c r="N5" s="633"/>
      <c r="O5" s="633"/>
      <c r="P5" s="633"/>
      <c r="Q5" s="633"/>
      <c r="R5" s="633"/>
      <c r="S5" s="633"/>
      <c r="T5" s="634"/>
    </row>
    <row r="6" spans="1:20" s="35" customFormat="1" ht="15" customHeight="1" x14ac:dyDescent="0.3">
      <c r="A6" s="124" t="s">
        <v>508</v>
      </c>
      <c r="B6" s="123"/>
      <c r="C6" s="123"/>
      <c r="D6" s="123"/>
      <c r="E6" s="123"/>
      <c r="F6" s="123"/>
      <c r="G6" s="123"/>
      <c r="H6" s="123"/>
      <c r="I6" s="123"/>
      <c r="J6" s="123"/>
      <c r="K6" s="123"/>
      <c r="L6" s="123"/>
      <c r="M6" s="123"/>
      <c r="N6" s="123"/>
      <c r="O6" s="123"/>
      <c r="P6" s="123"/>
      <c r="Q6" s="123"/>
      <c r="R6" s="123"/>
      <c r="S6" s="123"/>
      <c r="T6" s="125"/>
    </row>
    <row r="7" spans="1:20" s="35" customFormat="1" ht="15" customHeight="1" x14ac:dyDescent="0.3">
      <c r="A7" s="632" t="s">
        <v>99</v>
      </c>
      <c r="B7" s="633"/>
      <c r="C7" s="633"/>
      <c r="D7" s="633"/>
      <c r="E7" s="633"/>
      <c r="F7" s="633"/>
      <c r="G7" s="633"/>
      <c r="H7" s="633"/>
      <c r="I7" s="633"/>
      <c r="J7" s="633"/>
      <c r="K7" s="633"/>
      <c r="L7" s="633"/>
      <c r="M7" s="633"/>
      <c r="N7" s="633"/>
      <c r="O7" s="633"/>
      <c r="P7" s="633"/>
      <c r="Q7" s="633"/>
      <c r="R7" s="633"/>
      <c r="S7" s="633"/>
      <c r="T7" s="634"/>
    </row>
    <row r="8" spans="1:20" s="35" customFormat="1" ht="15" customHeight="1" x14ac:dyDescent="0.3">
      <c r="A8" s="37" t="s">
        <v>859</v>
      </c>
      <c r="B8" s="38"/>
      <c r="C8" s="38"/>
      <c r="D8" s="38"/>
      <c r="E8" s="38"/>
      <c r="F8" s="38"/>
      <c r="G8" s="38"/>
      <c r="H8" s="38"/>
      <c r="I8" s="38"/>
      <c r="J8" s="38"/>
      <c r="K8" s="38"/>
      <c r="L8" s="38"/>
      <c r="M8" s="38"/>
      <c r="N8" s="38"/>
      <c r="O8" s="38"/>
      <c r="P8" s="38"/>
      <c r="Q8" s="38"/>
      <c r="R8" s="38"/>
      <c r="S8" s="38"/>
      <c r="T8" s="39"/>
    </row>
    <row r="9" spans="1:20" s="35" customFormat="1" ht="15" customHeight="1" x14ac:dyDescent="0.3">
      <c r="A9" s="592" t="s">
        <v>100</v>
      </c>
      <c r="B9" s="593"/>
      <c r="C9" s="593"/>
      <c r="D9" s="593"/>
      <c r="E9" s="593"/>
      <c r="F9" s="593"/>
      <c r="G9" s="593"/>
      <c r="H9" s="593"/>
      <c r="I9" s="593"/>
      <c r="J9" s="593"/>
      <c r="K9" s="593"/>
      <c r="L9" s="593"/>
      <c r="M9" s="593"/>
      <c r="N9" s="593"/>
      <c r="O9" s="593"/>
      <c r="P9" s="593"/>
      <c r="Q9" s="593"/>
      <c r="R9" s="593"/>
      <c r="S9" s="593"/>
      <c r="T9" s="594"/>
    </row>
    <row r="10" spans="1:20" s="35" customFormat="1" ht="64.5" customHeight="1" x14ac:dyDescent="0.3">
      <c r="A10" s="659" t="s">
        <v>895</v>
      </c>
      <c r="B10" s="217" t="s">
        <v>896</v>
      </c>
      <c r="C10" s="225" t="s">
        <v>900</v>
      </c>
      <c r="D10" s="282"/>
      <c r="E10" s="276">
        <v>59.12408759124088</v>
      </c>
      <c r="F10" s="148"/>
      <c r="G10" s="276">
        <v>60</v>
      </c>
      <c r="H10" s="148"/>
      <c r="I10" s="276">
        <v>54.609929078014183</v>
      </c>
      <c r="J10" s="145"/>
      <c r="K10" s="223"/>
      <c r="L10" s="145"/>
      <c r="M10" s="223"/>
      <c r="N10" s="145"/>
      <c r="O10" s="223"/>
      <c r="P10" s="145"/>
      <c r="Q10" s="200">
        <v>64</v>
      </c>
      <c r="R10" s="45"/>
      <c r="S10" s="88" t="s">
        <v>897</v>
      </c>
      <c r="T10" s="46" t="s">
        <v>898</v>
      </c>
    </row>
    <row r="11" spans="1:20" s="35" customFormat="1" ht="15" customHeight="1" x14ac:dyDescent="0.3">
      <c r="A11" s="660"/>
      <c r="B11" s="47"/>
      <c r="C11" s="102">
        <v>2016</v>
      </c>
      <c r="D11" s="102"/>
      <c r="E11" s="102">
        <v>2017</v>
      </c>
      <c r="F11" s="102"/>
      <c r="G11" s="102">
        <v>2018</v>
      </c>
      <c r="H11" s="102"/>
      <c r="I11" s="102">
        <v>2019</v>
      </c>
      <c r="J11" s="102"/>
      <c r="K11" s="102">
        <v>2020</v>
      </c>
      <c r="L11" s="102"/>
      <c r="M11" s="102">
        <v>2021</v>
      </c>
      <c r="N11" s="102"/>
      <c r="O11" s="102">
        <v>2022</v>
      </c>
      <c r="P11" s="102"/>
      <c r="Q11" s="102">
        <v>2022</v>
      </c>
      <c r="R11" s="51"/>
      <c r="S11" s="51"/>
      <c r="T11" s="52"/>
    </row>
    <row r="12" spans="1:20" s="35" customFormat="1" ht="15" customHeight="1" x14ac:dyDescent="0.3">
      <c r="A12" s="592" t="s">
        <v>127</v>
      </c>
      <c r="B12" s="593"/>
      <c r="C12" s="593"/>
      <c r="D12" s="593"/>
      <c r="E12" s="593"/>
      <c r="F12" s="593"/>
      <c r="G12" s="593"/>
      <c r="H12" s="593"/>
      <c r="I12" s="593"/>
      <c r="J12" s="593"/>
      <c r="K12" s="593"/>
      <c r="L12" s="593"/>
      <c r="M12" s="593"/>
      <c r="N12" s="593"/>
      <c r="O12" s="593"/>
      <c r="P12" s="593"/>
      <c r="Q12" s="593"/>
      <c r="R12" s="593"/>
      <c r="S12" s="593"/>
      <c r="T12" s="594"/>
    </row>
    <row r="13" spans="1:20" s="35" customFormat="1" ht="65.25" customHeight="1" x14ac:dyDescent="0.3">
      <c r="A13" s="611" t="s">
        <v>899</v>
      </c>
      <c r="B13" s="217" t="s">
        <v>186</v>
      </c>
      <c r="C13" s="225" t="s">
        <v>900</v>
      </c>
      <c r="D13" s="282"/>
      <c r="E13" s="276">
        <v>59.12408759124088</v>
      </c>
      <c r="F13" s="148"/>
      <c r="G13" s="276">
        <v>60</v>
      </c>
      <c r="H13" s="148"/>
      <c r="I13" s="276">
        <v>54.609929078014183</v>
      </c>
      <c r="J13" s="145"/>
      <c r="K13" s="223"/>
      <c r="L13" s="145"/>
      <c r="M13" s="223"/>
      <c r="N13" s="145"/>
      <c r="O13" s="223"/>
      <c r="P13" s="145"/>
      <c r="Q13" s="200">
        <v>64</v>
      </c>
      <c r="R13" s="45"/>
      <c r="S13" s="88" t="s">
        <v>897</v>
      </c>
      <c r="T13" s="46" t="s">
        <v>898</v>
      </c>
    </row>
    <row r="14" spans="1:20" s="35" customFormat="1" ht="15" customHeight="1" x14ac:dyDescent="0.3">
      <c r="A14" s="613"/>
      <c r="B14" s="47"/>
      <c r="C14" s="102">
        <v>2016</v>
      </c>
      <c r="D14" s="102"/>
      <c r="E14" s="102">
        <v>2017</v>
      </c>
      <c r="F14" s="102"/>
      <c r="G14" s="102">
        <v>2018</v>
      </c>
      <c r="H14" s="102"/>
      <c r="I14" s="102">
        <v>2019</v>
      </c>
      <c r="J14" s="102"/>
      <c r="K14" s="102">
        <v>2020</v>
      </c>
      <c r="L14" s="102"/>
      <c r="M14" s="102">
        <v>2021</v>
      </c>
      <c r="N14" s="102"/>
      <c r="O14" s="102">
        <v>2022</v>
      </c>
      <c r="P14" s="102"/>
      <c r="Q14" s="102">
        <v>2022</v>
      </c>
      <c r="R14" s="51"/>
      <c r="S14" s="51"/>
      <c r="T14" s="52"/>
    </row>
    <row r="15" spans="1:20" s="35" customFormat="1" ht="15" customHeight="1" x14ac:dyDescent="0.3">
      <c r="A15" s="579" t="s">
        <v>115</v>
      </c>
      <c r="B15" s="580"/>
      <c r="C15" s="580"/>
      <c r="D15" s="580"/>
      <c r="E15" s="580"/>
      <c r="F15" s="580"/>
      <c r="G15" s="580"/>
      <c r="H15" s="580"/>
      <c r="I15" s="580"/>
      <c r="J15" s="580"/>
      <c r="K15" s="580"/>
      <c r="L15" s="580"/>
      <c r="M15" s="580"/>
      <c r="N15" s="580"/>
      <c r="O15" s="580"/>
      <c r="P15" s="580"/>
      <c r="Q15" s="580"/>
      <c r="R15" s="580"/>
      <c r="S15" s="580"/>
      <c r="T15" s="581"/>
    </row>
    <row r="16" spans="1:20" s="35" customFormat="1" ht="65.25" customHeight="1" x14ac:dyDescent="0.3">
      <c r="A16" s="582" t="s">
        <v>291</v>
      </c>
      <c r="B16" s="217" t="s">
        <v>901</v>
      </c>
      <c r="C16" s="225" t="s">
        <v>904</v>
      </c>
      <c r="D16" s="282"/>
      <c r="E16" s="268">
        <v>58</v>
      </c>
      <c r="F16" s="284"/>
      <c r="G16" s="268">
        <v>72</v>
      </c>
      <c r="H16" s="208"/>
      <c r="I16" s="268">
        <v>69</v>
      </c>
      <c r="J16" s="282"/>
      <c r="K16" s="208"/>
      <c r="L16" s="282"/>
      <c r="M16" s="208"/>
      <c r="N16" s="282"/>
      <c r="O16" s="208"/>
      <c r="P16" s="282"/>
      <c r="Q16" s="268">
        <v>71</v>
      </c>
      <c r="R16" s="141"/>
      <c r="S16" s="283" t="s">
        <v>906</v>
      </c>
      <c r="T16" s="149" t="s">
        <v>905</v>
      </c>
    </row>
    <row r="17" spans="1:20" s="35" customFormat="1" ht="15" customHeight="1" x14ac:dyDescent="0.3">
      <c r="A17" s="583"/>
      <c r="B17" s="142"/>
      <c r="C17" s="102">
        <v>2016</v>
      </c>
      <c r="D17" s="102"/>
      <c r="E17" s="102">
        <v>2017</v>
      </c>
      <c r="F17" s="102"/>
      <c r="G17" s="102">
        <v>2018</v>
      </c>
      <c r="H17" s="102"/>
      <c r="I17" s="102">
        <v>2019</v>
      </c>
      <c r="J17" s="102"/>
      <c r="K17" s="102">
        <v>2020</v>
      </c>
      <c r="L17" s="102"/>
      <c r="M17" s="102">
        <v>2021</v>
      </c>
      <c r="N17" s="102"/>
      <c r="O17" s="102">
        <v>2022</v>
      </c>
      <c r="P17" s="102"/>
      <c r="Q17" s="102">
        <v>2022</v>
      </c>
      <c r="R17" s="140"/>
      <c r="S17" s="140"/>
      <c r="T17" s="146"/>
    </row>
    <row r="18" spans="1:20" s="35" customFormat="1" ht="66" customHeight="1" x14ac:dyDescent="0.3">
      <c r="A18" s="583"/>
      <c r="B18" s="217" t="s">
        <v>902</v>
      </c>
      <c r="C18" s="204" t="s">
        <v>907</v>
      </c>
      <c r="D18" s="299"/>
      <c r="E18" s="268">
        <v>13</v>
      </c>
      <c r="F18" s="284"/>
      <c r="G18" s="268">
        <v>20</v>
      </c>
      <c r="H18" s="208"/>
      <c r="I18" s="268">
        <v>19</v>
      </c>
      <c r="J18" s="282"/>
      <c r="K18" s="208"/>
      <c r="L18" s="282"/>
      <c r="M18" s="208"/>
      <c r="N18" s="299"/>
      <c r="O18" s="208"/>
      <c r="P18" s="299"/>
      <c r="Q18" s="248">
        <v>65</v>
      </c>
      <c r="R18" s="141"/>
      <c r="S18" s="283" t="s">
        <v>187</v>
      </c>
      <c r="T18" s="149" t="s">
        <v>141</v>
      </c>
    </row>
    <row r="19" spans="1:20" s="35" customFormat="1" ht="15" customHeight="1" x14ac:dyDescent="0.3">
      <c r="A19" s="583"/>
      <c r="B19" s="142"/>
      <c r="C19" s="102">
        <v>2016</v>
      </c>
      <c r="D19" s="102"/>
      <c r="E19" s="102">
        <v>2017</v>
      </c>
      <c r="F19" s="102"/>
      <c r="G19" s="102">
        <v>2018</v>
      </c>
      <c r="H19" s="102"/>
      <c r="I19" s="102">
        <v>2019</v>
      </c>
      <c r="J19" s="102"/>
      <c r="K19" s="102">
        <v>2020</v>
      </c>
      <c r="L19" s="102"/>
      <c r="M19" s="102">
        <v>2021</v>
      </c>
      <c r="N19" s="102"/>
      <c r="O19" s="102">
        <v>2022</v>
      </c>
      <c r="P19" s="102"/>
      <c r="Q19" s="102">
        <v>2022</v>
      </c>
      <c r="R19" s="140"/>
      <c r="S19" s="140"/>
      <c r="T19" s="146"/>
    </row>
    <row r="20" spans="1:20" s="35" customFormat="1" ht="75.75" customHeight="1" x14ac:dyDescent="0.3">
      <c r="A20" s="583"/>
      <c r="B20" s="217" t="s">
        <v>903</v>
      </c>
      <c r="C20" s="204" t="s">
        <v>908</v>
      </c>
      <c r="D20" s="299"/>
      <c r="E20" s="276">
        <v>13.138686131386857</v>
      </c>
      <c r="F20" s="208"/>
      <c r="G20" s="276">
        <v>19.999999999999996</v>
      </c>
      <c r="H20" s="208"/>
      <c r="I20" s="276">
        <v>19.148936170212771</v>
      </c>
      <c r="J20" s="299"/>
      <c r="K20" s="208"/>
      <c r="L20" s="299"/>
      <c r="M20" s="208"/>
      <c r="N20" s="299"/>
      <c r="O20" s="208"/>
      <c r="P20" s="299"/>
      <c r="Q20" s="248">
        <v>22</v>
      </c>
      <c r="R20" s="141"/>
      <c r="S20" s="283" t="s">
        <v>906</v>
      </c>
      <c r="T20" s="149" t="s">
        <v>905</v>
      </c>
    </row>
    <row r="21" spans="1:20" s="35" customFormat="1" ht="15" customHeight="1" x14ac:dyDescent="0.3">
      <c r="A21" s="584"/>
      <c r="B21" s="142"/>
      <c r="C21" s="102">
        <v>2016</v>
      </c>
      <c r="D21" s="102"/>
      <c r="E21" s="102">
        <v>2017</v>
      </c>
      <c r="F21" s="102"/>
      <c r="G21" s="102">
        <v>2018</v>
      </c>
      <c r="H21" s="102"/>
      <c r="I21" s="102">
        <v>2019</v>
      </c>
      <c r="J21" s="102"/>
      <c r="K21" s="102">
        <v>2020</v>
      </c>
      <c r="L21" s="102"/>
      <c r="M21" s="102">
        <v>2021</v>
      </c>
      <c r="N21" s="102"/>
      <c r="O21" s="102">
        <v>2022</v>
      </c>
      <c r="P21" s="102"/>
      <c r="Q21" s="102">
        <v>2022</v>
      </c>
      <c r="R21" s="140"/>
      <c r="S21" s="140"/>
      <c r="T21" s="146"/>
    </row>
    <row r="22" spans="1:20" s="35" customFormat="1" ht="15" customHeight="1" x14ac:dyDescent="0.3">
      <c r="A22" s="579" t="s">
        <v>117</v>
      </c>
      <c r="B22" s="580"/>
      <c r="C22" s="580"/>
      <c r="D22" s="580"/>
      <c r="E22" s="580"/>
      <c r="F22" s="580"/>
      <c r="G22" s="580"/>
      <c r="H22" s="580"/>
      <c r="I22" s="580"/>
      <c r="J22" s="580"/>
      <c r="K22" s="580"/>
      <c r="L22" s="580"/>
      <c r="M22" s="580"/>
      <c r="N22" s="580"/>
      <c r="O22" s="580"/>
      <c r="P22" s="580"/>
      <c r="Q22" s="580"/>
      <c r="R22" s="580"/>
      <c r="S22" s="580"/>
      <c r="T22" s="581"/>
    </row>
    <row r="23" spans="1:20" s="35" customFormat="1" ht="64.5" customHeight="1" x14ac:dyDescent="0.3">
      <c r="A23" s="582" t="s">
        <v>909</v>
      </c>
      <c r="B23" s="217" t="s">
        <v>911</v>
      </c>
      <c r="C23" s="225" t="s">
        <v>910</v>
      </c>
      <c r="D23" s="282"/>
      <c r="E23" s="276">
        <v>80.291970802919707</v>
      </c>
      <c r="F23" s="208"/>
      <c r="G23" s="276">
        <v>77.142857142857153</v>
      </c>
      <c r="H23" s="208"/>
      <c r="I23" s="276">
        <v>78.01418439716312</v>
      </c>
      <c r="J23" s="282"/>
      <c r="K23" s="208"/>
      <c r="L23" s="282"/>
      <c r="M23" s="208"/>
      <c r="N23" s="282"/>
      <c r="O23" s="208"/>
      <c r="P23" s="282"/>
      <c r="Q23" s="284">
        <v>80</v>
      </c>
      <c r="R23" s="141"/>
      <c r="S23" s="283" t="s">
        <v>912</v>
      </c>
      <c r="T23" s="149" t="s">
        <v>898</v>
      </c>
    </row>
    <row r="24" spans="1:20" s="35" customFormat="1" ht="15" customHeight="1" x14ac:dyDescent="0.3">
      <c r="A24" s="583"/>
      <c r="B24" s="142"/>
      <c r="C24" s="154">
        <v>2016</v>
      </c>
      <c r="D24" s="154"/>
      <c r="E24" s="102">
        <v>2017</v>
      </c>
      <c r="F24" s="102"/>
      <c r="G24" s="102">
        <v>2018</v>
      </c>
      <c r="H24" s="102"/>
      <c r="I24" s="102">
        <v>2019</v>
      </c>
      <c r="J24" s="102"/>
      <c r="K24" s="102">
        <v>2020</v>
      </c>
      <c r="L24" s="102"/>
      <c r="M24" s="102">
        <v>2021</v>
      </c>
      <c r="N24" s="154"/>
      <c r="O24" s="102">
        <v>2022</v>
      </c>
      <c r="P24" s="154"/>
      <c r="Q24" s="154">
        <v>2022</v>
      </c>
      <c r="R24" s="140"/>
      <c r="S24" s="140"/>
      <c r="T24" s="146"/>
    </row>
    <row r="25" spans="1:20" s="35" customFormat="1" ht="78" customHeight="1" x14ac:dyDescent="0.3">
      <c r="A25" s="583"/>
      <c r="B25" s="217" t="s">
        <v>1357</v>
      </c>
      <c r="C25" s="225" t="s">
        <v>1060</v>
      </c>
      <c r="D25" s="282"/>
      <c r="E25" s="276">
        <v>18.978102189781019</v>
      </c>
      <c r="F25" s="208"/>
      <c r="G25" s="276">
        <v>35</v>
      </c>
      <c r="H25" s="208"/>
      <c r="I25" s="276">
        <v>26.950354609929072</v>
      </c>
      <c r="J25" s="282"/>
      <c r="K25" s="208"/>
      <c r="L25" s="282"/>
      <c r="M25" s="208"/>
      <c r="N25" s="282"/>
      <c r="O25" s="208"/>
      <c r="P25" s="282"/>
      <c r="Q25" s="284">
        <v>35</v>
      </c>
      <c r="R25" s="141"/>
      <c r="S25" s="283" t="s">
        <v>188</v>
      </c>
      <c r="T25" s="149" t="s">
        <v>188</v>
      </c>
    </row>
    <row r="26" spans="1:20" s="35" customFormat="1" ht="15" customHeight="1" x14ac:dyDescent="0.3">
      <c r="A26" s="584"/>
      <c r="B26" s="142"/>
      <c r="C26" s="154">
        <v>2016</v>
      </c>
      <c r="D26" s="154"/>
      <c r="E26" s="102">
        <v>2017</v>
      </c>
      <c r="F26" s="102"/>
      <c r="G26" s="102">
        <v>2018</v>
      </c>
      <c r="H26" s="102"/>
      <c r="I26" s="102">
        <v>2019</v>
      </c>
      <c r="J26" s="102"/>
      <c r="K26" s="102">
        <v>2020</v>
      </c>
      <c r="L26" s="102"/>
      <c r="M26" s="102">
        <v>2021</v>
      </c>
      <c r="N26" s="154"/>
      <c r="O26" s="102">
        <v>2022</v>
      </c>
      <c r="P26" s="154"/>
      <c r="Q26" s="154">
        <v>2022</v>
      </c>
      <c r="R26" s="140"/>
      <c r="S26" s="140"/>
      <c r="T26" s="146"/>
    </row>
    <row r="27" spans="1:20" s="35" customFormat="1" ht="15" customHeight="1" x14ac:dyDescent="0.3">
      <c r="A27" s="579" t="s">
        <v>118</v>
      </c>
      <c r="B27" s="580"/>
      <c r="C27" s="580"/>
      <c r="D27" s="580"/>
      <c r="E27" s="580"/>
      <c r="F27" s="580"/>
      <c r="G27" s="580"/>
      <c r="H27" s="580"/>
      <c r="I27" s="580"/>
      <c r="J27" s="580"/>
      <c r="K27" s="580"/>
      <c r="L27" s="580"/>
      <c r="M27" s="580"/>
      <c r="N27" s="580"/>
      <c r="O27" s="580"/>
      <c r="P27" s="580"/>
      <c r="Q27" s="580"/>
      <c r="R27" s="580"/>
      <c r="S27" s="580"/>
      <c r="T27" s="581"/>
    </row>
    <row r="28" spans="1:20" s="35" customFormat="1" ht="52.5" customHeight="1" x14ac:dyDescent="0.3">
      <c r="A28" s="582" t="s">
        <v>323</v>
      </c>
      <c r="B28" s="218" t="s">
        <v>913</v>
      </c>
      <c r="C28" s="225">
        <v>68.56</v>
      </c>
      <c r="D28" s="282"/>
      <c r="E28" s="284">
        <v>67.599999999999994</v>
      </c>
      <c r="F28" s="284"/>
      <c r="G28" s="284">
        <v>64.2</v>
      </c>
      <c r="H28" s="284"/>
      <c r="I28" s="284">
        <v>69.3</v>
      </c>
      <c r="J28" s="306"/>
      <c r="K28" s="284">
        <v>71.3</v>
      </c>
      <c r="L28" s="282"/>
      <c r="M28" s="208"/>
      <c r="N28" s="282"/>
      <c r="O28" s="208"/>
      <c r="P28" s="282"/>
      <c r="Q28" s="284">
        <v>100</v>
      </c>
      <c r="R28" s="141"/>
      <c r="S28" s="283" t="s">
        <v>905</v>
      </c>
      <c r="T28" s="149" t="s">
        <v>905</v>
      </c>
    </row>
    <row r="29" spans="1:20" s="35" customFormat="1" ht="15" customHeight="1" x14ac:dyDescent="0.3">
      <c r="A29" s="583"/>
      <c r="B29" s="219"/>
      <c r="C29" s="154">
        <v>2016</v>
      </c>
      <c r="D29" s="154"/>
      <c r="E29" s="154">
        <v>2017</v>
      </c>
      <c r="F29" s="154"/>
      <c r="G29" s="154">
        <v>2018</v>
      </c>
      <c r="H29" s="154"/>
      <c r="I29" s="154">
        <v>2019</v>
      </c>
      <c r="J29" s="154"/>
      <c r="K29" s="154">
        <v>2020</v>
      </c>
      <c r="L29" s="154"/>
      <c r="M29" s="154">
        <v>2021</v>
      </c>
      <c r="N29" s="154"/>
      <c r="O29" s="154">
        <v>2022</v>
      </c>
      <c r="P29" s="154"/>
      <c r="Q29" s="154">
        <v>2022</v>
      </c>
      <c r="R29" s="140"/>
      <c r="S29" s="140"/>
      <c r="T29" s="146"/>
    </row>
    <row r="30" spans="1:20" s="35" customFormat="1" ht="15" customHeight="1" x14ac:dyDescent="0.3">
      <c r="A30" s="583"/>
      <c r="B30" s="598" t="s">
        <v>106</v>
      </c>
      <c r="C30" s="598"/>
      <c r="D30" s="598"/>
      <c r="E30" s="598"/>
      <c r="F30" s="598"/>
      <c r="G30" s="598"/>
      <c r="H30" s="598"/>
      <c r="I30" s="598"/>
      <c r="J30" s="598"/>
      <c r="K30" s="598"/>
      <c r="L30" s="598"/>
      <c r="M30" s="598"/>
      <c r="N30" s="598"/>
      <c r="O30" s="598"/>
      <c r="P30" s="598"/>
      <c r="Q30" s="598"/>
      <c r="R30" s="598"/>
      <c r="S30" s="598"/>
      <c r="T30" s="599"/>
    </row>
    <row r="31" spans="1:20" s="35" customFormat="1" ht="64.5" customHeight="1" x14ac:dyDescent="0.3">
      <c r="A31" s="583"/>
      <c r="B31" s="525" t="s">
        <v>914</v>
      </c>
      <c r="C31" s="414" t="s">
        <v>920</v>
      </c>
      <c r="D31" s="100"/>
      <c r="E31" s="284">
        <v>100</v>
      </c>
      <c r="F31" s="193"/>
      <c r="G31" s="284">
        <v>100</v>
      </c>
      <c r="H31" s="284"/>
      <c r="I31" s="284">
        <v>100</v>
      </c>
      <c r="J31" s="306"/>
      <c r="K31" s="284">
        <v>100</v>
      </c>
      <c r="L31" s="306"/>
      <c r="M31" s="284">
        <v>100</v>
      </c>
      <c r="N31" s="306"/>
      <c r="O31" s="284">
        <v>100</v>
      </c>
      <c r="P31" s="306"/>
      <c r="Q31" s="436">
        <v>1</v>
      </c>
      <c r="R31" s="45"/>
      <c r="S31" s="88" t="s">
        <v>188</v>
      </c>
      <c r="T31" s="46" t="s">
        <v>188</v>
      </c>
    </row>
    <row r="32" spans="1:20" s="35" customFormat="1" ht="15" customHeight="1" x14ac:dyDescent="0.3">
      <c r="A32" s="583"/>
      <c r="B32" s="515"/>
      <c r="C32" s="102">
        <v>2016</v>
      </c>
      <c r="D32" s="102"/>
      <c r="E32" s="102">
        <v>2017</v>
      </c>
      <c r="F32" s="102"/>
      <c r="G32" s="102">
        <v>2018</v>
      </c>
      <c r="H32" s="102"/>
      <c r="I32" s="102">
        <v>2019</v>
      </c>
      <c r="J32" s="102"/>
      <c r="K32" s="102">
        <v>2020</v>
      </c>
      <c r="L32" s="102"/>
      <c r="M32" s="102">
        <v>2021</v>
      </c>
      <c r="N32" s="102"/>
      <c r="O32" s="102">
        <v>2022</v>
      </c>
      <c r="P32" s="102"/>
      <c r="Q32" s="102">
        <v>2022</v>
      </c>
      <c r="R32" s="51"/>
      <c r="S32" s="51"/>
      <c r="T32" s="52"/>
    </row>
    <row r="33" spans="1:20" s="35" customFormat="1" ht="75" customHeight="1" x14ac:dyDescent="0.3">
      <c r="A33" s="583"/>
      <c r="B33" s="525" t="s">
        <v>915</v>
      </c>
      <c r="C33" s="414" t="s">
        <v>920</v>
      </c>
      <c r="D33" s="100"/>
      <c r="E33" s="284">
        <v>100</v>
      </c>
      <c r="F33" s="193"/>
      <c r="G33" s="284">
        <v>100</v>
      </c>
      <c r="H33" s="284"/>
      <c r="I33" s="284">
        <v>100</v>
      </c>
      <c r="J33" s="306"/>
      <c r="K33" s="284">
        <v>100</v>
      </c>
      <c r="L33" s="100"/>
      <c r="M33" s="193"/>
      <c r="N33" s="100"/>
      <c r="O33" s="193"/>
      <c r="P33" s="100"/>
      <c r="Q33" s="436">
        <v>1</v>
      </c>
      <c r="R33" s="141"/>
      <c r="S33" s="283" t="s">
        <v>188</v>
      </c>
      <c r="T33" s="46" t="s">
        <v>188</v>
      </c>
    </row>
    <row r="34" spans="1:20" s="35" customFormat="1" ht="15" customHeight="1" x14ac:dyDescent="0.3">
      <c r="A34" s="583"/>
      <c r="B34" s="515"/>
      <c r="C34" s="102">
        <v>2016</v>
      </c>
      <c r="D34" s="102"/>
      <c r="E34" s="102">
        <v>2017</v>
      </c>
      <c r="F34" s="102"/>
      <c r="G34" s="102">
        <v>2018</v>
      </c>
      <c r="H34" s="102"/>
      <c r="I34" s="102">
        <v>2019</v>
      </c>
      <c r="J34" s="102"/>
      <c r="K34" s="102">
        <v>2020</v>
      </c>
      <c r="L34" s="102"/>
      <c r="M34" s="102">
        <v>2021</v>
      </c>
      <c r="N34" s="102"/>
      <c r="O34" s="102">
        <v>2022</v>
      </c>
      <c r="P34" s="102"/>
      <c r="Q34" s="154">
        <v>2022</v>
      </c>
      <c r="R34" s="140"/>
      <c r="S34" s="140"/>
      <c r="T34" s="52"/>
    </row>
    <row r="35" spans="1:20" s="35" customFormat="1" ht="60.75" customHeight="1" x14ac:dyDescent="0.3">
      <c r="A35" s="583"/>
      <c r="B35" s="525" t="s">
        <v>916</v>
      </c>
      <c r="C35" s="414" t="s">
        <v>920</v>
      </c>
      <c r="D35" s="100"/>
      <c r="E35" s="284">
        <v>100</v>
      </c>
      <c r="F35" s="193"/>
      <c r="G35" s="284">
        <v>100</v>
      </c>
      <c r="H35" s="284"/>
      <c r="I35" s="284">
        <v>100</v>
      </c>
      <c r="J35" s="306"/>
      <c r="K35" s="284">
        <v>100</v>
      </c>
      <c r="L35" s="306"/>
      <c r="M35" s="284">
        <v>100</v>
      </c>
      <c r="N35" s="100"/>
      <c r="O35" s="284">
        <v>100</v>
      </c>
      <c r="P35" s="100"/>
      <c r="Q35" s="436">
        <v>0.99</v>
      </c>
      <c r="R35" s="141"/>
      <c r="S35" s="283" t="s">
        <v>188</v>
      </c>
      <c r="T35" s="46" t="s">
        <v>188</v>
      </c>
    </row>
    <row r="36" spans="1:20" s="35" customFormat="1" ht="15" customHeight="1" x14ac:dyDescent="0.3">
      <c r="A36" s="583"/>
      <c r="B36" s="515"/>
      <c r="C36" s="102">
        <v>2016</v>
      </c>
      <c r="D36" s="102"/>
      <c r="E36" s="102">
        <v>2017</v>
      </c>
      <c r="F36" s="102"/>
      <c r="G36" s="102">
        <v>2018</v>
      </c>
      <c r="H36" s="102"/>
      <c r="I36" s="102">
        <v>2019</v>
      </c>
      <c r="J36" s="102"/>
      <c r="K36" s="102">
        <v>2020</v>
      </c>
      <c r="L36" s="102"/>
      <c r="M36" s="102">
        <v>2021</v>
      </c>
      <c r="N36" s="102"/>
      <c r="O36" s="102">
        <v>2022</v>
      </c>
      <c r="P36" s="102"/>
      <c r="Q36" s="154">
        <v>2022</v>
      </c>
      <c r="R36" s="140"/>
      <c r="S36" s="140"/>
      <c r="T36" s="52"/>
    </row>
    <row r="37" spans="1:20" s="35" customFormat="1" ht="37.5" customHeight="1" x14ac:dyDescent="0.3">
      <c r="A37" s="583"/>
      <c r="B37" s="525" t="s">
        <v>917</v>
      </c>
      <c r="C37" s="268" t="s">
        <v>921</v>
      </c>
      <c r="D37" s="306"/>
      <c r="E37" s="285"/>
      <c r="F37" s="285"/>
      <c r="G37" s="285">
        <v>4.0999999999999996</v>
      </c>
      <c r="H37" s="285"/>
      <c r="I37" s="285">
        <v>5.33</v>
      </c>
      <c r="J37" s="304"/>
      <c r="K37" s="285">
        <v>6.32</v>
      </c>
      <c r="L37" s="306"/>
      <c r="M37" s="285">
        <v>5.59</v>
      </c>
      <c r="N37" s="306"/>
      <c r="O37" s="285">
        <v>4.7699999999999996</v>
      </c>
      <c r="P37" s="306"/>
      <c r="Q37" s="437">
        <v>7.4999999999999997E-2</v>
      </c>
      <c r="R37" s="141"/>
      <c r="S37" s="283" t="s">
        <v>188</v>
      </c>
      <c r="T37" s="46" t="s">
        <v>188</v>
      </c>
    </row>
    <row r="38" spans="1:20" s="35" customFormat="1" ht="15" customHeight="1" x14ac:dyDescent="0.3">
      <c r="A38" s="583"/>
      <c r="B38" s="515"/>
      <c r="C38" s="154">
        <v>2016</v>
      </c>
      <c r="D38" s="154"/>
      <c r="E38" s="154">
        <v>2017</v>
      </c>
      <c r="F38" s="154"/>
      <c r="G38" s="154">
        <v>2018</v>
      </c>
      <c r="H38" s="154"/>
      <c r="I38" s="154">
        <v>2019</v>
      </c>
      <c r="J38" s="154"/>
      <c r="K38" s="154">
        <v>2020</v>
      </c>
      <c r="L38" s="154"/>
      <c r="M38" s="102">
        <v>2021</v>
      </c>
      <c r="N38" s="154"/>
      <c r="O38" s="102">
        <v>2022</v>
      </c>
      <c r="P38" s="154"/>
      <c r="Q38" s="154">
        <v>2022</v>
      </c>
      <c r="R38" s="140"/>
      <c r="S38" s="140"/>
      <c r="T38" s="52"/>
    </row>
    <row r="39" spans="1:20" s="35" customFormat="1" ht="75.75" customHeight="1" x14ac:dyDescent="0.3">
      <c r="A39" s="583"/>
      <c r="B39" s="218" t="s">
        <v>918</v>
      </c>
      <c r="C39" s="284">
        <v>3</v>
      </c>
      <c r="D39" s="306"/>
      <c r="E39" s="284">
        <v>6</v>
      </c>
      <c r="F39" s="284"/>
      <c r="G39" s="284">
        <v>9</v>
      </c>
      <c r="H39" s="284"/>
      <c r="I39" s="284">
        <v>6</v>
      </c>
      <c r="J39" s="306"/>
      <c r="K39" s="284">
        <v>12</v>
      </c>
      <c r="L39" s="306"/>
      <c r="M39" s="284">
        <v>18</v>
      </c>
      <c r="N39" s="306"/>
      <c r="O39" s="284">
        <v>19</v>
      </c>
      <c r="P39" s="306"/>
      <c r="Q39" s="284">
        <v>76</v>
      </c>
      <c r="R39" s="141"/>
      <c r="S39" s="283" t="s">
        <v>188</v>
      </c>
      <c r="T39" s="149" t="s">
        <v>188</v>
      </c>
    </row>
    <row r="40" spans="1:20" s="35" customFormat="1" ht="15" customHeight="1" x14ac:dyDescent="0.3">
      <c r="A40" s="583"/>
      <c r="B40" s="515"/>
      <c r="C40" s="154">
        <v>2016</v>
      </c>
      <c r="D40" s="154"/>
      <c r="E40" s="154">
        <v>2017</v>
      </c>
      <c r="F40" s="154"/>
      <c r="G40" s="154">
        <v>2018</v>
      </c>
      <c r="H40" s="154"/>
      <c r="I40" s="154">
        <v>2019</v>
      </c>
      <c r="J40" s="154"/>
      <c r="K40" s="154">
        <v>2020</v>
      </c>
      <c r="L40" s="154"/>
      <c r="M40" s="102">
        <v>2021</v>
      </c>
      <c r="N40" s="154"/>
      <c r="O40" s="102">
        <v>2022</v>
      </c>
      <c r="P40" s="154"/>
      <c r="Q40" s="154">
        <v>2022</v>
      </c>
      <c r="R40" s="140"/>
      <c r="S40" s="140"/>
      <c r="T40" s="52"/>
    </row>
    <row r="41" spans="1:20" s="35" customFormat="1" ht="61.5" customHeight="1" x14ac:dyDescent="0.3">
      <c r="A41" s="583"/>
      <c r="B41" s="525" t="s">
        <v>919</v>
      </c>
      <c r="C41" s="284">
        <v>44</v>
      </c>
      <c r="D41" s="308" t="s">
        <v>1358</v>
      </c>
      <c r="E41" s="284"/>
      <c r="F41" s="284"/>
      <c r="G41" s="284"/>
      <c r="H41" s="284"/>
      <c r="I41" s="284"/>
      <c r="J41" s="306"/>
      <c r="K41" s="284">
        <v>46</v>
      </c>
      <c r="L41" s="306"/>
      <c r="M41" s="284">
        <v>66</v>
      </c>
      <c r="N41" s="306"/>
      <c r="O41" s="284">
        <v>67</v>
      </c>
      <c r="P41" s="306"/>
      <c r="Q41" s="284">
        <v>206</v>
      </c>
      <c r="R41" s="141"/>
      <c r="S41" s="283" t="s">
        <v>905</v>
      </c>
      <c r="T41" s="46" t="s">
        <v>905</v>
      </c>
    </row>
    <row r="42" spans="1:20" s="35" customFormat="1" ht="15" customHeight="1" x14ac:dyDescent="0.3">
      <c r="A42" s="584"/>
      <c r="B42" s="515"/>
      <c r="C42" s="154">
        <v>2019</v>
      </c>
      <c r="D42" s="154"/>
      <c r="E42" s="154"/>
      <c r="F42" s="154"/>
      <c r="G42" s="154"/>
      <c r="H42" s="154"/>
      <c r="I42" s="154"/>
      <c r="J42" s="154"/>
      <c r="K42" s="154">
        <v>2020</v>
      </c>
      <c r="L42" s="154"/>
      <c r="M42" s="102">
        <v>2021</v>
      </c>
      <c r="N42" s="154"/>
      <c r="O42" s="102">
        <v>2022</v>
      </c>
      <c r="P42" s="154"/>
      <c r="Q42" s="154">
        <v>2022</v>
      </c>
      <c r="R42" s="140"/>
      <c r="S42" s="140"/>
      <c r="T42" s="52"/>
    </row>
    <row r="43" spans="1:20" s="35" customFormat="1" x14ac:dyDescent="0.3">
      <c r="A43" s="70"/>
      <c r="B43" s="71"/>
      <c r="C43" s="72"/>
      <c r="D43" s="72"/>
      <c r="E43" s="72"/>
      <c r="F43" s="72"/>
      <c r="G43" s="72"/>
      <c r="H43" s="72"/>
      <c r="I43" s="72"/>
      <c r="J43" s="72"/>
      <c r="K43" s="72"/>
      <c r="L43" s="72"/>
      <c r="M43" s="72"/>
      <c r="N43" s="72"/>
      <c r="O43" s="72"/>
      <c r="P43" s="72"/>
      <c r="Q43" s="72"/>
      <c r="R43" s="72"/>
      <c r="S43" s="72"/>
      <c r="T43" s="72"/>
    </row>
    <row r="44" spans="1:20" s="35" customFormat="1" ht="15" customHeight="1" x14ac:dyDescent="0.3">
      <c r="A44" s="610" t="s">
        <v>1143</v>
      </c>
      <c r="B44" s="610"/>
      <c r="C44" s="610"/>
      <c r="D44" s="610"/>
      <c r="E44" s="610"/>
      <c r="F44" s="610"/>
      <c r="G44" s="610"/>
      <c r="H44" s="610"/>
      <c r="I44" s="610"/>
      <c r="J44" s="610"/>
      <c r="K44" s="610"/>
      <c r="L44" s="610"/>
      <c r="M44" s="610"/>
      <c r="N44" s="610"/>
      <c r="O44" s="610"/>
      <c r="P44" s="610"/>
      <c r="Q44" s="610"/>
      <c r="R44" s="610"/>
      <c r="S44" s="610"/>
      <c r="T44" s="610"/>
    </row>
    <row r="45" spans="1:20" s="35" customFormat="1" ht="15" customHeight="1" x14ac:dyDescent="0.3">
      <c r="A45" s="610" t="s">
        <v>1359</v>
      </c>
      <c r="B45" s="610"/>
      <c r="C45" s="610"/>
      <c r="D45" s="610"/>
      <c r="E45" s="610"/>
      <c r="F45" s="610"/>
      <c r="G45" s="610"/>
      <c r="H45" s="610"/>
      <c r="I45" s="610"/>
      <c r="J45" s="610"/>
      <c r="K45" s="610"/>
      <c r="L45" s="610"/>
      <c r="M45" s="610"/>
      <c r="N45" s="610"/>
      <c r="O45" s="610"/>
      <c r="P45" s="610"/>
      <c r="Q45" s="610"/>
      <c r="R45" s="610"/>
      <c r="S45" s="610"/>
      <c r="T45" s="610"/>
    </row>
    <row r="46" spans="1:20" s="35" customFormat="1" ht="15" customHeight="1" x14ac:dyDescent="0.3">
      <c r="A46" s="610" t="s">
        <v>1145</v>
      </c>
      <c r="B46" s="610"/>
      <c r="C46" s="610"/>
      <c r="D46" s="610"/>
      <c r="E46" s="610"/>
      <c r="F46" s="610"/>
      <c r="G46" s="610"/>
      <c r="H46" s="610"/>
      <c r="I46" s="610"/>
      <c r="J46" s="610"/>
      <c r="K46" s="610"/>
      <c r="L46" s="610"/>
      <c r="M46" s="610"/>
      <c r="N46" s="610"/>
      <c r="O46" s="610"/>
      <c r="P46" s="610"/>
      <c r="Q46" s="610"/>
      <c r="R46" s="610"/>
      <c r="S46" s="610"/>
      <c r="T46" s="610"/>
    </row>
    <row r="47" spans="1:20" s="35" customFormat="1" ht="15" customHeight="1" x14ac:dyDescent="0.3">
      <c r="A47" s="610" t="s">
        <v>1290</v>
      </c>
      <c r="B47" s="610"/>
      <c r="C47" s="610"/>
      <c r="D47" s="610"/>
      <c r="E47" s="610"/>
      <c r="F47" s="610"/>
      <c r="G47" s="610"/>
      <c r="H47" s="610"/>
      <c r="I47" s="610"/>
      <c r="J47" s="610"/>
      <c r="K47" s="610"/>
      <c r="L47" s="610"/>
      <c r="M47" s="610"/>
      <c r="N47" s="610"/>
      <c r="O47" s="610"/>
      <c r="P47" s="610"/>
      <c r="Q47" s="610"/>
      <c r="R47" s="610"/>
      <c r="S47" s="610"/>
      <c r="T47" s="610"/>
    </row>
    <row r="48" spans="1:20" s="35" customFormat="1" ht="15" customHeight="1" x14ac:dyDescent="0.3">
      <c r="A48" s="610" t="s">
        <v>1360</v>
      </c>
      <c r="B48" s="610"/>
      <c r="C48" s="610"/>
      <c r="D48" s="610"/>
      <c r="E48" s="610"/>
      <c r="F48" s="610"/>
      <c r="G48" s="610"/>
      <c r="H48" s="610"/>
      <c r="I48" s="610"/>
      <c r="J48" s="610"/>
      <c r="K48" s="610"/>
      <c r="L48" s="610"/>
      <c r="M48" s="610"/>
      <c r="N48" s="610"/>
      <c r="O48" s="610"/>
      <c r="P48" s="610"/>
      <c r="Q48" s="610"/>
      <c r="R48" s="610"/>
      <c r="S48" s="610"/>
      <c r="T48" s="610"/>
    </row>
    <row r="49" spans="1:20" s="35" customFormat="1" ht="15" customHeight="1" x14ac:dyDescent="0.3">
      <c r="A49" s="610" t="s">
        <v>1361</v>
      </c>
      <c r="B49" s="610"/>
      <c r="C49" s="610"/>
      <c r="D49" s="610"/>
      <c r="E49" s="610"/>
      <c r="F49" s="610"/>
      <c r="G49" s="610"/>
      <c r="H49" s="610"/>
      <c r="I49" s="610"/>
      <c r="J49" s="610"/>
      <c r="K49" s="610"/>
      <c r="L49" s="610"/>
      <c r="M49" s="610"/>
      <c r="N49" s="610"/>
      <c r="O49" s="610"/>
      <c r="P49" s="610"/>
      <c r="Q49" s="610"/>
      <c r="R49" s="610"/>
      <c r="S49" s="610"/>
      <c r="T49" s="610"/>
    </row>
    <row r="50" spans="1:20" s="233" customFormat="1" ht="15" customHeight="1" x14ac:dyDescent="0.35">
      <c r="A50" s="658"/>
      <c r="B50" s="658"/>
      <c r="C50" s="658"/>
      <c r="D50" s="658"/>
      <c r="E50" s="658"/>
      <c r="F50" s="658"/>
      <c r="G50" s="658"/>
      <c r="H50" s="658"/>
      <c r="I50" s="658"/>
      <c r="J50" s="658"/>
      <c r="K50" s="658"/>
      <c r="L50" s="658"/>
      <c r="M50" s="658"/>
      <c r="N50" s="658"/>
      <c r="O50" s="658"/>
      <c r="P50" s="658"/>
      <c r="Q50" s="658"/>
      <c r="R50" s="658"/>
      <c r="S50" s="658"/>
      <c r="T50" s="658"/>
    </row>
    <row r="51" spans="1:20" s="233" customFormat="1" ht="15" customHeight="1" x14ac:dyDescent="0.35"/>
    <row r="52" spans="1:20" s="233" customFormat="1" ht="15" customHeight="1" x14ac:dyDescent="0.35">
      <c r="A52" s="40" t="s">
        <v>399</v>
      </c>
    </row>
    <row r="53" spans="1:20" s="233" customFormat="1" ht="15" customHeight="1" x14ac:dyDescent="0.35">
      <c r="A53" s="36" t="s">
        <v>1362</v>
      </c>
      <c r="E53" s="36" t="s">
        <v>1363</v>
      </c>
    </row>
    <row r="54" spans="1:20" s="233" customFormat="1" ht="15" customHeight="1" x14ac:dyDescent="0.35">
      <c r="A54" s="36" t="s">
        <v>398</v>
      </c>
      <c r="E54" s="36" t="s">
        <v>1364</v>
      </c>
    </row>
    <row r="55" spans="1:20" s="233" customFormat="1" ht="15" customHeight="1" x14ac:dyDescent="0.35">
      <c r="A55" s="36" t="s">
        <v>360</v>
      </c>
      <c r="E55" s="36" t="s">
        <v>1365</v>
      </c>
      <c r="P55" s="36"/>
    </row>
    <row r="56" spans="1:20" s="233" customFormat="1" ht="15" customHeight="1" x14ac:dyDescent="0.35">
      <c r="A56" s="36" t="s">
        <v>374</v>
      </c>
      <c r="E56" s="36" t="s">
        <v>400</v>
      </c>
    </row>
    <row r="57" spans="1:20" s="233" customFormat="1" x14ac:dyDescent="0.35">
      <c r="P57" s="36"/>
    </row>
    <row r="58" spans="1:20" s="233" customFormat="1" ht="12.75" customHeight="1" x14ac:dyDescent="0.35"/>
    <row r="59" spans="1:20" s="35" customFormat="1" ht="12.75" customHeight="1" x14ac:dyDescent="0.3">
      <c r="B59" s="233"/>
      <c r="C59" s="233"/>
      <c r="D59" s="233"/>
      <c r="E59" s="233"/>
      <c r="F59" s="233"/>
      <c r="G59" s="233"/>
      <c r="H59" s="233"/>
      <c r="J59" s="233"/>
      <c r="K59" s="233"/>
      <c r="L59" s="233"/>
      <c r="M59" s="233"/>
      <c r="N59" s="233"/>
      <c r="O59" s="233"/>
      <c r="P59" s="233"/>
      <c r="Q59" s="233"/>
      <c r="R59" s="233"/>
      <c r="S59" s="233"/>
      <c r="T59" s="233"/>
    </row>
    <row r="60" spans="1:20" s="35" customFormat="1" x14ac:dyDescent="0.3">
      <c r="B60" s="233"/>
      <c r="C60" s="233"/>
      <c r="D60" s="233"/>
      <c r="E60" s="233"/>
      <c r="F60" s="233"/>
      <c r="G60" s="233"/>
      <c r="H60" s="233"/>
      <c r="I60" s="233"/>
      <c r="J60" s="233"/>
      <c r="K60" s="233"/>
      <c r="L60" s="233"/>
      <c r="M60" s="233"/>
      <c r="N60" s="233"/>
      <c r="O60" s="233"/>
      <c r="P60" s="233"/>
      <c r="Q60" s="233"/>
      <c r="R60" s="233"/>
      <c r="S60" s="233"/>
      <c r="T60" s="233"/>
    </row>
    <row r="61" spans="1:20" s="35" customFormat="1" ht="12.75" customHeight="1" x14ac:dyDescent="0.3">
      <c r="A61" s="658"/>
      <c r="B61" s="658"/>
      <c r="C61" s="658"/>
      <c r="D61" s="658"/>
      <c r="E61" s="658"/>
      <c r="F61" s="658"/>
      <c r="G61" s="658"/>
      <c r="H61" s="658"/>
      <c r="I61" s="658"/>
      <c r="J61" s="658"/>
      <c r="K61" s="658"/>
      <c r="L61" s="658"/>
      <c r="M61" s="658"/>
      <c r="N61" s="658"/>
      <c r="O61" s="658"/>
      <c r="P61" s="658"/>
      <c r="Q61" s="658"/>
      <c r="R61" s="658"/>
      <c r="S61" s="658"/>
      <c r="T61" s="658"/>
    </row>
    <row r="62" spans="1:20" s="35" customFormat="1" ht="12.75" customHeight="1" x14ac:dyDescent="0.3">
      <c r="A62" s="658"/>
      <c r="B62" s="658"/>
      <c r="C62" s="658"/>
      <c r="D62" s="658"/>
      <c r="E62" s="658"/>
      <c r="F62" s="658"/>
      <c r="G62" s="658"/>
      <c r="H62" s="658"/>
      <c r="I62" s="658"/>
      <c r="J62" s="658"/>
      <c r="K62" s="658"/>
      <c r="L62" s="658"/>
      <c r="M62" s="658"/>
      <c r="N62" s="658"/>
      <c r="O62" s="658"/>
      <c r="P62" s="658"/>
      <c r="Q62" s="658"/>
      <c r="R62" s="658"/>
      <c r="S62" s="658"/>
      <c r="T62" s="658"/>
    </row>
    <row r="63" spans="1:20" s="35" customFormat="1" ht="12.75" customHeight="1" x14ac:dyDescent="0.3">
      <c r="A63" s="658"/>
      <c r="B63" s="658"/>
      <c r="C63" s="658"/>
      <c r="D63" s="658"/>
      <c r="E63" s="658"/>
      <c r="F63" s="658"/>
      <c r="G63" s="658"/>
      <c r="H63" s="658"/>
      <c r="I63" s="658"/>
      <c r="J63" s="658"/>
      <c r="K63" s="658"/>
      <c r="L63" s="658"/>
      <c r="M63" s="658"/>
      <c r="N63" s="658"/>
      <c r="O63" s="658"/>
      <c r="P63" s="658"/>
      <c r="Q63" s="658"/>
      <c r="R63" s="658"/>
      <c r="S63" s="658"/>
      <c r="T63" s="658"/>
    </row>
    <row r="64" spans="1:20" s="35" customFormat="1" ht="12.75" customHeight="1" x14ac:dyDescent="0.3">
      <c r="A64" s="658"/>
      <c r="B64" s="658"/>
      <c r="C64" s="658"/>
      <c r="D64" s="658"/>
      <c r="E64" s="658"/>
      <c r="F64" s="658"/>
      <c r="G64" s="658"/>
      <c r="H64" s="658"/>
      <c r="I64" s="658"/>
      <c r="J64" s="658"/>
      <c r="K64" s="658"/>
      <c r="L64" s="658"/>
      <c r="M64" s="658"/>
      <c r="N64" s="658"/>
      <c r="O64" s="658"/>
      <c r="P64" s="658"/>
      <c r="Q64" s="658"/>
      <c r="R64" s="658"/>
      <c r="S64" s="658"/>
      <c r="T64" s="658"/>
    </row>
    <row r="65" spans="1:20" s="35" customFormat="1" ht="12.75" customHeight="1" x14ac:dyDescent="0.3">
      <c r="A65" s="658"/>
      <c r="B65" s="658"/>
      <c r="C65" s="658"/>
      <c r="D65" s="658"/>
      <c r="E65" s="658"/>
      <c r="F65" s="658"/>
      <c r="G65" s="658"/>
      <c r="H65" s="658"/>
      <c r="I65" s="658"/>
      <c r="J65" s="658"/>
      <c r="K65" s="658"/>
      <c r="L65" s="658"/>
      <c r="M65" s="658"/>
      <c r="N65" s="658"/>
      <c r="O65" s="658"/>
      <c r="P65" s="658"/>
      <c r="Q65" s="658"/>
      <c r="R65" s="658"/>
      <c r="S65" s="658"/>
      <c r="T65" s="658"/>
    </row>
    <row r="66" spans="1:20" s="35" customFormat="1" ht="12.75" customHeight="1" x14ac:dyDescent="0.3">
      <c r="A66" s="658"/>
      <c r="B66" s="658"/>
      <c r="C66" s="658"/>
      <c r="D66" s="658"/>
      <c r="E66" s="658"/>
      <c r="F66" s="658"/>
      <c r="G66" s="658"/>
      <c r="H66" s="658"/>
      <c r="I66" s="658"/>
      <c r="J66" s="658"/>
      <c r="K66" s="658"/>
      <c r="L66" s="658"/>
      <c r="M66" s="658"/>
      <c r="N66" s="658"/>
      <c r="O66" s="658"/>
      <c r="P66" s="658"/>
      <c r="Q66" s="658"/>
      <c r="R66" s="658"/>
      <c r="S66" s="658"/>
      <c r="T66" s="658"/>
    </row>
    <row r="67" spans="1:20" s="35" customFormat="1" ht="12.75" customHeight="1" x14ac:dyDescent="0.3">
      <c r="A67" s="658"/>
      <c r="B67" s="658"/>
      <c r="C67" s="658"/>
      <c r="D67" s="658"/>
      <c r="E67" s="658"/>
      <c r="F67" s="658"/>
      <c r="G67" s="658"/>
      <c r="H67" s="658"/>
      <c r="I67" s="658"/>
      <c r="J67" s="658"/>
      <c r="K67" s="658"/>
      <c r="L67" s="658"/>
      <c r="M67" s="658"/>
      <c r="N67" s="658"/>
      <c r="O67" s="658"/>
      <c r="P67" s="658"/>
      <c r="Q67" s="658"/>
      <c r="R67" s="658"/>
      <c r="S67" s="658"/>
      <c r="T67" s="658"/>
    </row>
    <row r="68" spans="1:20" s="35" customFormat="1" x14ac:dyDescent="0.3">
      <c r="A68" s="33"/>
      <c r="B68" s="33"/>
      <c r="C68" s="33"/>
      <c r="D68" s="33"/>
      <c r="E68" s="33"/>
      <c r="F68" s="33"/>
      <c r="G68" s="33"/>
      <c r="H68" s="33"/>
      <c r="I68" s="33"/>
      <c r="J68" s="33"/>
      <c r="K68" s="33"/>
      <c r="L68" s="33"/>
      <c r="M68" s="33"/>
      <c r="N68" s="33"/>
      <c r="O68" s="33"/>
      <c r="P68" s="33"/>
      <c r="Q68" s="33"/>
      <c r="R68" s="33"/>
      <c r="S68" s="33"/>
      <c r="T68" s="33"/>
    </row>
    <row r="69" spans="1:20" s="35" customFormat="1" x14ac:dyDescent="0.3">
      <c r="A69" s="33"/>
      <c r="B69" s="33"/>
      <c r="C69" s="33"/>
      <c r="D69" s="33"/>
      <c r="E69" s="33"/>
      <c r="F69" s="33"/>
      <c r="G69" s="33"/>
      <c r="H69" s="33"/>
      <c r="I69" s="33"/>
      <c r="J69" s="33"/>
      <c r="K69" s="33"/>
      <c r="L69" s="33"/>
      <c r="M69" s="33"/>
      <c r="N69" s="33"/>
      <c r="O69" s="33"/>
      <c r="P69" s="33"/>
      <c r="Q69" s="33"/>
      <c r="R69" s="33"/>
      <c r="S69" s="33"/>
      <c r="T69" s="33"/>
    </row>
    <row r="70" spans="1:20" s="35" customFormat="1" x14ac:dyDescent="0.3">
      <c r="A70" s="33"/>
      <c r="B70" s="33"/>
      <c r="C70" s="33"/>
      <c r="D70" s="33"/>
      <c r="E70" s="33"/>
      <c r="F70" s="33"/>
      <c r="G70" s="33"/>
      <c r="H70" s="33"/>
      <c r="I70" s="33"/>
      <c r="J70" s="33"/>
      <c r="K70" s="33"/>
      <c r="L70" s="33"/>
      <c r="M70" s="33"/>
      <c r="N70" s="33"/>
      <c r="O70" s="33"/>
      <c r="P70" s="33"/>
      <c r="Q70" s="33"/>
      <c r="R70" s="33"/>
      <c r="S70" s="33"/>
      <c r="T70" s="33"/>
    </row>
    <row r="71" spans="1:20" s="35" customFormat="1" x14ac:dyDescent="0.3">
      <c r="A71" s="33"/>
      <c r="B71" s="33"/>
      <c r="C71" s="33"/>
      <c r="D71" s="33"/>
      <c r="E71" s="33"/>
      <c r="F71" s="33"/>
      <c r="G71" s="33"/>
      <c r="H71" s="33"/>
      <c r="I71" s="33"/>
      <c r="J71" s="33"/>
      <c r="K71" s="33"/>
      <c r="L71" s="33"/>
      <c r="M71" s="33"/>
      <c r="N71" s="33"/>
      <c r="O71" s="33"/>
      <c r="P71" s="33"/>
      <c r="Q71" s="33"/>
      <c r="R71" s="33"/>
      <c r="S71" s="33"/>
      <c r="T71" s="33"/>
    </row>
    <row r="72" spans="1:20" s="35" customFormat="1" x14ac:dyDescent="0.3">
      <c r="A72" s="33"/>
      <c r="B72" s="33"/>
      <c r="C72" s="33"/>
      <c r="D72" s="33"/>
      <c r="E72" s="33"/>
      <c r="F72" s="33"/>
      <c r="G72" s="33"/>
      <c r="H72" s="33"/>
      <c r="I72" s="33"/>
      <c r="J72" s="33"/>
      <c r="K72" s="33"/>
      <c r="L72" s="33"/>
      <c r="M72" s="33"/>
      <c r="N72" s="33"/>
      <c r="O72" s="33"/>
      <c r="P72" s="33"/>
      <c r="Q72" s="33"/>
      <c r="R72" s="33"/>
      <c r="S72" s="33"/>
      <c r="T72" s="33"/>
    </row>
    <row r="73" spans="1:20" s="35" customFormat="1" x14ac:dyDescent="0.3">
      <c r="A73" s="33"/>
      <c r="B73" s="33"/>
      <c r="C73" s="33"/>
      <c r="D73" s="33"/>
      <c r="E73" s="33"/>
      <c r="F73" s="33"/>
      <c r="G73" s="33"/>
      <c r="H73" s="33"/>
      <c r="I73" s="33"/>
      <c r="J73" s="33"/>
      <c r="K73" s="33"/>
      <c r="L73" s="33"/>
      <c r="M73" s="33"/>
      <c r="N73" s="33"/>
      <c r="O73" s="33"/>
      <c r="P73" s="33"/>
      <c r="Q73" s="33"/>
      <c r="R73" s="33"/>
      <c r="S73" s="33"/>
      <c r="T73" s="33"/>
    </row>
    <row r="74" spans="1:20" s="35" customFormat="1" x14ac:dyDescent="0.3">
      <c r="A74" s="33"/>
      <c r="B74" s="33"/>
      <c r="C74" s="33"/>
      <c r="D74" s="33"/>
      <c r="E74" s="33"/>
      <c r="F74" s="33"/>
      <c r="G74" s="33"/>
      <c r="H74" s="33"/>
      <c r="I74" s="33"/>
      <c r="J74" s="33"/>
      <c r="K74" s="33"/>
      <c r="L74" s="33"/>
      <c r="M74" s="33"/>
      <c r="N74" s="33"/>
      <c r="O74" s="33"/>
      <c r="P74" s="33"/>
      <c r="Q74" s="33"/>
      <c r="R74" s="33"/>
      <c r="S74" s="33"/>
      <c r="T74" s="33"/>
    </row>
    <row r="75" spans="1:20" s="35" customFormat="1" ht="30" customHeight="1" x14ac:dyDescent="0.3">
      <c r="A75" s="33"/>
      <c r="B75" s="33"/>
      <c r="C75" s="33"/>
      <c r="D75" s="33"/>
      <c r="E75" s="33"/>
      <c r="F75" s="33"/>
      <c r="G75" s="33"/>
      <c r="H75" s="33"/>
      <c r="I75" s="33"/>
      <c r="J75" s="33"/>
      <c r="K75" s="33"/>
      <c r="L75" s="33"/>
      <c r="M75" s="33"/>
      <c r="N75" s="33"/>
      <c r="O75" s="33"/>
      <c r="P75" s="33"/>
      <c r="Q75" s="33"/>
      <c r="R75" s="33"/>
      <c r="S75" s="33"/>
      <c r="T75" s="33"/>
    </row>
    <row r="76" spans="1:20" s="35" customFormat="1" x14ac:dyDescent="0.3">
      <c r="A76" s="33"/>
      <c r="B76" s="33"/>
      <c r="C76" s="33"/>
      <c r="D76" s="33"/>
      <c r="E76" s="33"/>
      <c r="F76" s="33"/>
      <c r="G76" s="33"/>
      <c r="H76" s="33"/>
      <c r="I76" s="33"/>
      <c r="J76" s="33"/>
      <c r="K76" s="33"/>
      <c r="L76" s="33"/>
      <c r="M76" s="33"/>
      <c r="N76" s="33"/>
      <c r="O76" s="33"/>
      <c r="P76" s="33"/>
      <c r="Q76" s="33"/>
      <c r="R76" s="33"/>
      <c r="S76" s="33"/>
      <c r="T76" s="33"/>
    </row>
    <row r="77" spans="1:20" s="35" customFormat="1" ht="24.75" customHeight="1" x14ac:dyDescent="0.3">
      <c r="A77" s="33"/>
      <c r="B77" s="33"/>
      <c r="C77" s="33"/>
      <c r="D77" s="33"/>
      <c r="E77" s="33"/>
      <c r="F77" s="33"/>
      <c r="G77" s="33"/>
      <c r="H77" s="33"/>
      <c r="I77" s="33"/>
      <c r="J77" s="33"/>
      <c r="K77" s="33"/>
      <c r="L77" s="33"/>
      <c r="M77" s="33"/>
      <c r="N77" s="33"/>
      <c r="O77" s="33"/>
      <c r="P77" s="33"/>
      <c r="Q77" s="33"/>
      <c r="R77" s="33"/>
      <c r="S77" s="33"/>
      <c r="T77" s="33"/>
    </row>
    <row r="78" spans="1:20" s="35" customFormat="1" x14ac:dyDescent="0.3">
      <c r="A78" s="33"/>
      <c r="B78" s="33"/>
      <c r="C78" s="33"/>
      <c r="D78" s="33"/>
      <c r="E78" s="33"/>
      <c r="F78" s="33"/>
      <c r="G78" s="33"/>
      <c r="H78" s="33"/>
      <c r="I78" s="33"/>
      <c r="J78" s="33"/>
      <c r="K78" s="33"/>
      <c r="L78" s="33"/>
      <c r="M78" s="33"/>
      <c r="N78" s="33"/>
      <c r="O78" s="33"/>
      <c r="P78" s="33"/>
      <c r="Q78" s="33"/>
      <c r="R78" s="33"/>
      <c r="S78" s="33"/>
      <c r="T78" s="33"/>
    </row>
    <row r="79" spans="1:20" s="76" customFormat="1" x14ac:dyDescent="0.3">
      <c r="A79" s="75"/>
      <c r="B79" s="75"/>
      <c r="C79" s="75"/>
      <c r="D79" s="75"/>
      <c r="E79" s="75"/>
      <c r="F79" s="75"/>
      <c r="G79" s="75"/>
      <c r="H79" s="75"/>
      <c r="I79" s="75"/>
      <c r="J79" s="75"/>
      <c r="K79" s="75"/>
      <c r="L79" s="75"/>
      <c r="M79" s="75"/>
      <c r="N79" s="75"/>
      <c r="O79" s="75"/>
      <c r="P79" s="75"/>
      <c r="Q79" s="75"/>
      <c r="R79" s="75"/>
      <c r="S79" s="75"/>
      <c r="T79" s="75"/>
    </row>
    <row r="80" spans="1:20" s="76" customFormat="1" x14ac:dyDescent="0.3">
      <c r="A80" s="75"/>
      <c r="B80" s="32"/>
      <c r="C80" s="33"/>
      <c r="D80" s="33"/>
      <c r="E80" s="33"/>
      <c r="F80" s="33"/>
      <c r="G80" s="33"/>
      <c r="H80" s="33"/>
      <c r="I80" s="33"/>
      <c r="J80" s="33"/>
      <c r="K80" s="33"/>
      <c r="L80" s="33"/>
      <c r="M80" s="33"/>
      <c r="N80" s="33"/>
      <c r="O80" s="33"/>
      <c r="P80" s="33"/>
      <c r="Q80" s="33"/>
      <c r="R80" s="33"/>
      <c r="S80" s="33"/>
      <c r="T80" s="33"/>
    </row>
    <row r="81" spans="1:20" s="76" customFormat="1" x14ac:dyDescent="0.3">
      <c r="A81" s="75"/>
      <c r="B81" s="32"/>
      <c r="C81" s="33"/>
      <c r="D81" s="33"/>
      <c r="E81" s="33"/>
      <c r="F81" s="33"/>
      <c r="G81" s="33"/>
      <c r="H81" s="33"/>
      <c r="I81" s="33"/>
      <c r="J81" s="33"/>
      <c r="K81" s="33"/>
      <c r="L81" s="33"/>
      <c r="M81" s="33"/>
      <c r="N81" s="33"/>
      <c r="O81" s="33"/>
      <c r="P81" s="33"/>
      <c r="Q81" s="33"/>
      <c r="R81" s="33"/>
      <c r="S81" s="33"/>
      <c r="T81" s="33"/>
    </row>
    <row r="82" spans="1:20" s="76" customFormat="1" x14ac:dyDescent="0.3">
      <c r="A82" s="75"/>
      <c r="B82" s="32"/>
      <c r="C82" s="33"/>
      <c r="D82" s="33"/>
      <c r="E82" s="33"/>
      <c r="F82" s="33"/>
      <c r="G82" s="33"/>
      <c r="H82" s="33"/>
      <c r="I82" s="33"/>
      <c r="J82" s="33"/>
      <c r="K82" s="33"/>
      <c r="L82" s="33"/>
      <c r="M82" s="33"/>
      <c r="N82" s="33"/>
      <c r="O82" s="33"/>
      <c r="P82" s="33"/>
      <c r="Q82" s="33"/>
      <c r="R82" s="33"/>
      <c r="S82" s="33"/>
      <c r="T82" s="33"/>
    </row>
    <row r="83" spans="1:20" s="76" customFormat="1" x14ac:dyDescent="0.3">
      <c r="A83" s="75"/>
      <c r="B83" s="32"/>
      <c r="C83" s="33"/>
      <c r="D83" s="33"/>
      <c r="E83" s="33"/>
      <c r="F83" s="33"/>
      <c r="G83" s="33"/>
      <c r="H83" s="33"/>
      <c r="I83" s="33"/>
      <c r="J83" s="33"/>
      <c r="K83" s="33"/>
      <c r="L83" s="33"/>
      <c r="M83" s="33"/>
      <c r="N83" s="33"/>
      <c r="O83" s="33"/>
      <c r="P83" s="33"/>
      <c r="Q83" s="33"/>
      <c r="R83" s="33"/>
      <c r="S83" s="33"/>
      <c r="T83" s="33"/>
    </row>
    <row r="84" spans="1:20" s="81" customFormat="1" x14ac:dyDescent="0.25">
      <c r="A84" s="77"/>
      <c r="B84" s="78"/>
      <c r="C84" s="29"/>
      <c r="D84" s="29"/>
      <c r="E84" s="29"/>
      <c r="F84" s="29"/>
      <c r="G84" s="29"/>
      <c r="H84" s="29"/>
      <c r="I84" s="29"/>
      <c r="J84" s="29"/>
      <c r="K84" s="29"/>
      <c r="L84" s="29"/>
      <c r="M84" s="29"/>
      <c r="N84" s="29"/>
      <c r="O84" s="29"/>
      <c r="P84" s="29"/>
      <c r="Q84" s="29"/>
      <c r="R84" s="29"/>
      <c r="S84" s="29"/>
      <c r="T84" s="29"/>
    </row>
    <row r="102" ht="65.25" customHeight="1" x14ac:dyDescent="0.25"/>
    <row r="136" spans="15:15" x14ac:dyDescent="0.25">
      <c r="O136" s="29">
        <v>66.75</v>
      </c>
    </row>
  </sheetData>
  <mergeCells count="36">
    <mergeCell ref="S2:S3"/>
    <mergeCell ref="T2:T3"/>
    <mergeCell ref="A2:A3"/>
    <mergeCell ref="B2:B3"/>
    <mergeCell ref="C2:D3"/>
    <mergeCell ref="E2:P3"/>
    <mergeCell ref="Q2:Q3"/>
    <mergeCell ref="A27:T27"/>
    <mergeCell ref="B30:T30"/>
    <mergeCell ref="A10:A11"/>
    <mergeCell ref="A12:T12"/>
    <mergeCell ref="A13:A14"/>
    <mergeCell ref="A22:T22"/>
    <mergeCell ref="A64:T64"/>
    <mergeCell ref="A65:T65"/>
    <mergeCell ref="A66:T66"/>
    <mergeCell ref="A67:T67"/>
    <mergeCell ref="A61:T61"/>
    <mergeCell ref="A62:T62"/>
    <mergeCell ref="A63:T63"/>
    <mergeCell ref="A4:T4"/>
    <mergeCell ref="A5:T5"/>
    <mergeCell ref="R2:R3"/>
    <mergeCell ref="A49:T49"/>
    <mergeCell ref="A50:T50"/>
    <mergeCell ref="A44:T44"/>
    <mergeCell ref="A45:T45"/>
    <mergeCell ref="A9:T9"/>
    <mergeCell ref="A47:T47"/>
    <mergeCell ref="A46:T46"/>
    <mergeCell ref="A15:T15"/>
    <mergeCell ref="A16:A21"/>
    <mergeCell ref="A23:A26"/>
    <mergeCell ref="A28:A42"/>
    <mergeCell ref="A7:T7"/>
    <mergeCell ref="A48:T48"/>
  </mergeCells>
  <printOptions horizontalCentered="1"/>
  <pageMargins left="0.196850393700787" right="0.196850393700787" top="0.39370078740157499" bottom="0.39370078740157499" header="0.31496062992126" footer="0.31496062992126"/>
  <pageSetup paperSize="9" scale="54"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9FF99"/>
    <pageSetUpPr fitToPage="1"/>
  </sheetPr>
  <dimension ref="A1:U179"/>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358" customWidth="1"/>
    <col min="2" max="2" width="28.54296875" style="79" customWidth="1"/>
    <col min="3" max="3" width="17.26953125" style="80" customWidth="1"/>
    <col min="4" max="4" width="2.7265625" style="80" customWidth="1"/>
    <col min="5" max="5" width="17" style="80" customWidth="1"/>
    <col min="6" max="6" width="2.7265625" style="80" customWidth="1"/>
    <col min="7" max="7" width="17.26953125" style="80" customWidth="1"/>
    <col min="8" max="8" width="2.54296875" style="80" customWidth="1"/>
    <col min="9" max="9" width="17" style="80" customWidth="1"/>
    <col min="10" max="10" width="2.7265625" style="80" customWidth="1"/>
    <col min="11" max="11" width="17" style="80" customWidth="1"/>
    <col min="12" max="12" width="3.54296875" style="80" customWidth="1"/>
    <col min="13" max="13" width="17" style="80" customWidth="1"/>
    <col min="14" max="14" width="3.54296875" style="80" customWidth="1"/>
    <col min="15" max="15" width="17" style="80" customWidth="1"/>
    <col min="16" max="16" width="3.54296875" style="80" customWidth="1"/>
    <col min="17" max="17" width="17.26953125" style="80" customWidth="1"/>
    <col min="18" max="18" width="2.7265625" style="80" customWidth="1"/>
    <col min="19" max="19" width="13.26953125" style="80" customWidth="1"/>
    <col min="20" max="20" width="18.453125" style="80" customWidth="1"/>
    <col min="21" max="21" width="18.54296875" style="80" customWidth="1"/>
    <col min="22" max="16384" width="9.1796875" style="80"/>
  </cols>
  <sheetData>
    <row r="1" spans="1:21" s="35" customFormat="1" ht="12.4" hidden="1" customHeight="1" x14ac:dyDescent="0.3">
      <c r="A1" s="528"/>
      <c r="B1" s="529"/>
      <c r="C1" s="530"/>
      <c r="D1" s="530"/>
      <c r="E1" s="530"/>
      <c r="F1" s="530"/>
      <c r="G1" s="530"/>
      <c r="H1" s="530"/>
      <c r="I1" s="530"/>
      <c r="J1" s="530"/>
      <c r="K1" s="530"/>
      <c r="L1" s="530"/>
      <c r="M1" s="530"/>
      <c r="N1" s="530"/>
      <c r="O1" s="530"/>
      <c r="P1" s="530"/>
      <c r="Q1" s="530"/>
      <c r="R1" s="530"/>
      <c r="S1" s="530"/>
      <c r="T1" s="530"/>
      <c r="U1" s="531"/>
    </row>
    <row r="2" spans="1:21" s="35" customFormat="1" ht="42.75" customHeight="1" x14ac:dyDescent="0.3">
      <c r="A2" s="576" t="s">
        <v>97</v>
      </c>
      <c r="B2" s="570" t="s">
        <v>96</v>
      </c>
      <c r="C2" s="572" t="s">
        <v>285</v>
      </c>
      <c r="D2" s="573"/>
      <c r="E2" s="562"/>
      <c r="F2" s="562"/>
      <c r="G2" s="562"/>
      <c r="H2" s="562"/>
      <c r="I2" s="562"/>
      <c r="J2" s="562"/>
      <c r="K2" s="562"/>
      <c r="L2" s="562"/>
      <c r="M2" s="562"/>
      <c r="N2" s="562"/>
      <c r="O2" s="562"/>
      <c r="P2" s="562"/>
      <c r="Q2" s="572" t="s">
        <v>284</v>
      </c>
      <c r="R2" s="573"/>
      <c r="S2" s="570" t="s">
        <v>302</v>
      </c>
      <c r="T2" s="570" t="s">
        <v>347</v>
      </c>
      <c r="U2" s="570" t="s">
        <v>286</v>
      </c>
    </row>
    <row r="3" spans="1:21" s="35" customFormat="1" ht="42.75" customHeight="1" x14ac:dyDescent="0.3">
      <c r="A3" s="577"/>
      <c r="B3" s="571"/>
      <c r="C3" s="574"/>
      <c r="D3" s="575"/>
      <c r="E3" s="565"/>
      <c r="F3" s="565"/>
      <c r="G3" s="565"/>
      <c r="H3" s="565"/>
      <c r="I3" s="565"/>
      <c r="J3" s="565"/>
      <c r="K3" s="565"/>
      <c r="L3" s="565"/>
      <c r="M3" s="565"/>
      <c r="N3" s="565"/>
      <c r="O3" s="565"/>
      <c r="P3" s="565"/>
      <c r="Q3" s="574"/>
      <c r="R3" s="575"/>
      <c r="S3" s="571"/>
      <c r="T3" s="571"/>
      <c r="U3" s="571"/>
    </row>
    <row r="4" spans="1:21" s="35" customFormat="1" ht="15" customHeight="1" x14ac:dyDescent="0.3">
      <c r="A4" s="629" t="s">
        <v>189</v>
      </c>
      <c r="B4" s="630"/>
      <c r="C4" s="630"/>
      <c r="D4" s="630"/>
      <c r="E4" s="630"/>
      <c r="F4" s="630"/>
      <c r="G4" s="630"/>
      <c r="H4" s="630"/>
      <c r="I4" s="630"/>
      <c r="J4" s="630"/>
      <c r="K4" s="630"/>
      <c r="L4" s="630"/>
      <c r="M4" s="630"/>
      <c r="N4" s="630"/>
      <c r="O4" s="630"/>
      <c r="P4" s="630"/>
      <c r="Q4" s="630"/>
      <c r="R4" s="630"/>
      <c r="S4" s="630"/>
      <c r="T4" s="630"/>
      <c r="U4" s="631"/>
    </row>
    <row r="5" spans="1:21" s="35" customFormat="1" ht="15" customHeight="1" x14ac:dyDescent="0.3">
      <c r="A5" s="632" t="s">
        <v>98</v>
      </c>
      <c r="B5" s="633"/>
      <c r="C5" s="633"/>
      <c r="D5" s="633"/>
      <c r="E5" s="633"/>
      <c r="F5" s="633"/>
      <c r="G5" s="633"/>
      <c r="H5" s="633"/>
      <c r="I5" s="633"/>
      <c r="J5" s="633"/>
      <c r="K5" s="633"/>
      <c r="L5" s="633"/>
      <c r="M5" s="633"/>
      <c r="N5" s="633"/>
      <c r="O5" s="633"/>
      <c r="P5" s="633"/>
      <c r="Q5" s="633"/>
      <c r="R5" s="633"/>
      <c r="S5" s="633"/>
      <c r="T5" s="633"/>
      <c r="U5" s="634"/>
    </row>
    <row r="6" spans="1:21" s="35" customFormat="1" ht="15" customHeight="1" x14ac:dyDescent="0.3">
      <c r="A6" s="124" t="s">
        <v>508</v>
      </c>
      <c r="B6" s="123"/>
      <c r="C6" s="123"/>
      <c r="D6" s="123"/>
      <c r="E6" s="123"/>
      <c r="F6" s="123"/>
      <c r="G6" s="123"/>
      <c r="H6" s="123"/>
      <c r="I6" s="123"/>
      <c r="J6" s="123"/>
      <c r="K6" s="123"/>
      <c r="L6" s="123"/>
      <c r="M6" s="123"/>
      <c r="N6" s="123"/>
      <c r="O6" s="123"/>
      <c r="P6" s="123"/>
      <c r="Q6" s="123"/>
      <c r="R6" s="123"/>
      <c r="S6" s="123"/>
      <c r="T6" s="123"/>
      <c r="U6" s="125"/>
    </row>
    <row r="7" spans="1:21" s="35" customFormat="1" ht="15" customHeight="1" x14ac:dyDescent="0.3">
      <c r="A7" s="632" t="s">
        <v>206</v>
      </c>
      <c r="B7" s="633"/>
      <c r="C7" s="633"/>
      <c r="D7" s="633"/>
      <c r="E7" s="633"/>
      <c r="F7" s="633"/>
      <c r="G7" s="633"/>
      <c r="H7" s="633"/>
      <c r="I7" s="633"/>
      <c r="J7" s="633"/>
      <c r="K7" s="633"/>
      <c r="L7" s="633"/>
      <c r="M7" s="633"/>
      <c r="N7" s="633"/>
      <c r="O7" s="633"/>
      <c r="P7" s="633"/>
      <c r="Q7" s="633"/>
      <c r="R7" s="633"/>
      <c r="S7" s="633"/>
      <c r="T7" s="633"/>
      <c r="U7" s="634"/>
    </row>
    <row r="8" spans="1:21" s="35" customFormat="1" ht="15" customHeight="1" x14ac:dyDescent="0.3">
      <c r="A8" s="124" t="s">
        <v>575</v>
      </c>
      <c r="B8" s="123"/>
      <c r="C8" s="123"/>
      <c r="D8" s="123"/>
      <c r="E8" s="123"/>
      <c r="F8" s="123"/>
      <c r="G8" s="123"/>
      <c r="H8" s="123"/>
      <c r="I8" s="123"/>
      <c r="J8" s="123"/>
      <c r="K8" s="123"/>
      <c r="L8" s="123"/>
      <c r="M8" s="123"/>
      <c r="N8" s="123"/>
      <c r="O8" s="123"/>
      <c r="P8" s="123"/>
      <c r="Q8" s="123"/>
      <c r="R8" s="123"/>
      <c r="S8" s="123"/>
      <c r="T8" s="123"/>
      <c r="U8" s="125"/>
    </row>
    <row r="9" spans="1:21" s="35" customFormat="1" ht="15" customHeight="1" x14ac:dyDescent="0.3">
      <c r="A9" s="632" t="s">
        <v>100</v>
      </c>
      <c r="B9" s="633"/>
      <c r="C9" s="633"/>
      <c r="D9" s="633"/>
      <c r="E9" s="633"/>
      <c r="F9" s="633"/>
      <c r="G9" s="633"/>
      <c r="H9" s="633"/>
      <c r="I9" s="633"/>
      <c r="J9" s="633"/>
      <c r="K9" s="633"/>
      <c r="L9" s="633"/>
      <c r="M9" s="633"/>
      <c r="N9" s="633"/>
      <c r="O9" s="633"/>
      <c r="P9" s="633"/>
      <c r="Q9" s="633"/>
      <c r="R9" s="633"/>
      <c r="S9" s="633"/>
      <c r="T9" s="633"/>
      <c r="U9" s="634"/>
    </row>
    <row r="10" spans="1:21" s="35" customFormat="1" ht="15" customHeight="1" x14ac:dyDescent="0.3">
      <c r="A10" s="664" t="s">
        <v>922</v>
      </c>
      <c r="B10" s="670" t="s">
        <v>190</v>
      </c>
      <c r="C10" s="671"/>
      <c r="D10" s="671"/>
      <c r="E10" s="671"/>
      <c r="F10" s="671"/>
      <c r="G10" s="671"/>
      <c r="H10" s="671"/>
      <c r="I10" s="671"/>
      <c r="J10" s="671"/>
      <c r="K10" s="671"/>
      <c r="L10" s="671"/>
      <c r="M10" s="671"/>
      <c r="N10" s="671"/>
      <c r="O10" s="671"/>
      <c r="P10" s="671"/>
      <c r="Q10" s="671"/>
      <c r="R10" s="671"/>
      <c r="S10" s="671"/>
      <c r="T10" s="671"/>
      <c r="U10" s="672"/>
    </row>
    <row r="11" spans="1:21" s="35" customFormat="1" ht="50.25" customHeight="1" x14ac:dyDescent="0.3">
      <c r="A11" s="665"/>
      <c r="B11" s="170" t="s">
        <v>441</v>
      </c>
      <c r="C11" s="171">
        <v>879.46</v>
      </c>
      <c r="D11" s="319"/>
      <c r="E11" s="171">
        <v>899.44</v>
      </c>
      <c r="F11" s="171"/>
      <c r="G11" s="171">
        <v>935.89</v>
      </c>
      <c r="H11" s="171"/>
      <c r="I11" s="171">
        <v>979.38</v>
      </c>
      <c r="J11" s="171"/>
      <c r="K11" s="171">
        <v>933.25</v>
      </c>
      <c r="L11" s="171"/>
      <c r="M11" s="171">
        <v>962.94</v>
      </c>
      <c r="N11" s="319"/>
      <c r="O11" s="171"/>
      <c r="P11" s="319"/>
      <c r="Q11" s="360">
        <v>1163.54</v>
      </c>
      <c r="R11" s="319"/>
      <c r="S11" s="173"/>
      <c r="T11" s="176" t="s">
        <v>211</v>
      </c>
      <c r="U11" s="469" t="s">
        <v>211</v>
      </c>
    </row>
    <row r="12" spans="1:21" s="35" customFormat="1" ht="15" customHeight="1" x14ac:dyDescent="0.3">
      <c r="A12" s="665"/>
      <c r="B12" s="185"/>
      <c r="C12" s="158">
        <v>2016</v>
      </c>
      <c r="D12" s="158"/>
      <c r="E12" s="158">
        <v>2017</v>
      </c>
      <c r="F12" s="158"/>
      <c r="G12" s="158">
        <v>2018</v>
      </c>
      <c r="H12" s="158"/>
      <c r="I12" s="158">
        <v>2019</v>
      </c>
      <c r="J12" s="158"/>
      <c r="K12" s="158">
        <v>2020</v>
      </c>
      <c r="L12" s="158"/>
      <c r="M12" s="158">
        <v>2021</v>
      </c>
      <c r="N12" s="158"/>
      <c r="O12" s="158">
        <v>2022</v>
      </c>
      <c r="P12" s="158"/>
      <c r="Q12" s="158">
        <v>2022</v>
      </c>
      <c r="R12" s="158"/>
      <c r="S12" s="175"/>
      <c r="T12" s="175"/>
      <c r="U12" s="203"/>
    </row>
    <row r="13" spans="1:21" s="35" customFormat="1" ht="15" customHeight="1" x14ac:dyDescent="0.3">
      <c r="A13" s="665"/>
      <c r="B13" s="661" t="s">
        <v>191</v>
      </c>
      <c r="C13" s="662"/>
      <c r="D13" s="662"/>
      <c r="E13" s="662"/>
      <c r="F13" s="662"/>
      <c r="G13" s="662"/>
      <c r="H13" s="662"/>
      <c r="I13" s="662"/>
      <c r="J13" s="662"/>
      <c r="K13" s="662"/>
      <c r="L13" s="662"/>
      <c r="M13" s="662"/>
      <c r="N13" s="662"/>
      <c r="O13" s="662"/>
      <c r="P13" s="662"/>
      <c r="Q13" s="662"/>
      <c r="R13" s="662"/>
      <c r="S13" s="662"/>
      <c r="T13" s="662"/>
      <c r="U13" s="663"/>
    </row>
    <row r="14" spans="1:21" s="35" customFormat="1" ht="15" customHeight="1" x14ac:dyDescent="0.3">
      <c r="A14" s="665"/>
      <c r="B14" s="667" t="s">
        <v>923</v>
      </c>
      <c r="C14" s="668"/>
      <c r="D14" s="668"/>
      <c r="E14" s="668"/>
      <c r="F14" s="668"/>
      <c r="G14" s="668"/>
      <c r="H14" s="668"/>
      <c r="I14" s="668"/>
      <c r="J14" s="668"/>
      <c r="K14" s="668"/>
      <c r="L14" s="668"/>
      <c r="M14" s="668"/>
      <c r="N14" s="668"/>
      <c r="O14" s="668"/>
      <c r="P14" s="668"/>
      <c r="Q14" s="668"/>
      <c r="R14" s="668"/>
      <c r="S14" s="668"/>
      <c r="T14" s="668"/>
      <c r="U14" s="669"/>
    </row>
    <row r="15" spans="1:21" s="35" customFormat="1" ht="15" customHeight="1" x14ac:dyDescent="0.3">
      <c r="A15" s="665"/>
      <c r="B15" s="351" t="s">
        <v>924</v>
      </c>
      <c r="C15" s="372"/>
      <c r="D15" s="372"/>
      <c r="E15" s="372"/>
      <c r="F15" s="372"/>
      <c r="G15" s="372"/>
      <c r="H15" s="372"/>
      <c r="I15" s="372"/>
      <c r="J15" s="372"/>
      <c r="K15" s="372"/>
      <c r="L15" s="372"/>
      <c r="M15" s="372"/>
      <c r="N15" s="372"/>
      <c r="O15" s="372"/>
      <c r="P15" s="372"/>
      <c r="Q15" s="372"/>
      <c r="R15" s="372"/>
      <c r="S15" s="173"/>
      <c r="T15" s="173"/>
      <c r="U15" s="177"/>
    </row>
    <row r="16" spans="1:21" s="35" customFormat="1" ht="48" customHeight="1" x14ac:dyDescent="0.3">
      <c r="A16" s="665"/>
      <c r="B16" s="309" t="s">
        <v>925</v>
      </c>
      <c r="C16" s="360">
        <v>61.12</v>
      </c>
      <c r="D16" s="160"/>
      <c r="E16" s="360">
        <v>63.73</v>
      </c>
      <c r="F16" s="360"/>
      <c r="G16" s="360">
        <v>61.45</v>
      </c>
      <c r="H16" s="360"/>
      <c r="I16" s="360">
        <v>63.88</v>
      </c>
      <c r="J16" s="360"/>
      <c r="K16" s="360">
        <v>62.12</v>
      </c>
      <c r="L16" s="360"/>
      <c r="M16" s="360">
        <v>59.9</v>
      </c>
      <c r="N16" s="160"/>
      <c r="O16" s="360">
        <v>62.41</v>
      </c>
      <c r="P16" s="160"/>
      <c r="Q16" s="360">
        <v>45.84</v>
      </c>
      <c r="R16" s="160"/>
      <c r="S16" s="173"/>
      <c r="T16" s="176" t="s">
        <v>940</v>
      </c>
      <c r="U16" s="469" t="s">
        <v>940</v>
      </c>
    </row>
    <row r="17" spans="1:21" s="35" customFormat="1" ht="15" customHeight="1" x14ac:dyDescent="0.3">
      <c r="A17" s="665"/>
      <c r="B17" s="185"/>
      <c r="C17" s="158">
        <v>2016</v>
      </c>
      <c r="D17" s="158"/>
      <c r="E17" s="158">
        <v>2017</v>
      </c>
      <c r="F17" s="158"/>
      <c r="G17" s="158">
        <v>2018</v>
      </c>
      <c r="H17" s="158"/>
      <c r="I17" s="158">
        <v>2019</v>
      </c>
      <c r="J17" s="158"/>
      <c r="K17" s="158">
        <v>2020</v>
      </c>
      <c r="L17" s="158"/>
      <c r="M17" s="158">
        <v>2021</v>
      </c>
      <c r="N17" s="158"/>
      <c r="O17" s="158">
        <v>2022</v>
      </c>
      <c r="P17" s="158"/>
      <c r="Q17" s="158">
        <v>2022</v>
      </c>
      <c r="R17" s="158"/>
      <c r="S17" s="175"/>
      <c r="T17" s="175"/>
      <c r="U17" s="203"/>
    </row>
    <row r="18" spans="1:21" s="35" customFormat="1" ht="48" customHeight="1" x14ac:dyDescent="0.3">
      <c r="A18" s="665"/>
      <c r="B18" s="488" t="s">
        <v>926</v>
      </c>
      <c r="C18" s="360">
        <v>7.04</v>
      </c>
      <c r="D18" s="160"/>
      <c r="E18" s="360">
        <v>7.8</v>
      </c>
      <c r="F18" s="360"/>
      <c r="G18" s="360">
        <v>7.33</v>
      </c>
      <c r="H18" s="360"/>
      <c r="I18" s="360">
        <v>7.41</v>
      </c>
      <c r="J18" s="360"/>
      <c r="K18" s="360">
        <v>6.81</v>
      </c>
      <c r="L18" s="360"/>
      <c r="M18" s="360">
        <v>6.15</v>
      </c>
      <c r="N18" s="160"/>
      <c r="O18" s="360">
        <v>6.92</v>
      </c>
      <c r="P18" s="160"/>
      <c r="Q18" s="360">
        <v>5.28</v>
      </c>
      <c r="R18" s="160"/>
      <c r="S18" s="173"/>
      <c r="T18" s="176" t="s">
        <v>940</v>
      </c>
      <c r="U18" s="469" t="s">
        <v>940</v>
      </c>
    </row>
    <row r="19" spans="1:21" s="35" customFormat="1" ht="15" customHeight="1" x14ac:dyDescent="0.3">
      <c r="A19" s="665"/>
      <c r="B19" s="185"/>
      <c r="C19" s="158">
        <v>2016</v>
      </c>
      <c r="D19" s="158"/>
      <c r="E19" s="158">
        <v>2017</v>
      </c>
      <c r="F19" s="158"/>
      <c r="G19" s="158">
        <v>2018</v>
      </c>
      <c r="H19" s="158"/>
      <c r="I19" s="158">
        <v>2019</v>
      </c>
      <c r="J19" s="158"/>
      <c r="K19" s="158">
        <v>2020</v>
      </c>
      <c r="L19" s="158"/>
      <c r="M19" s="158">
        <v>2021</v>
      </c>
      <c r="N19" s="158"/>
      <c r="O19" s="158">
        <v>2022</v>
      </c>
      <c r="P19" s="158"/>
      <c r="Q19" s="158">
        <v>2022</v>
      </c>
      <c r="R19" s="158"/>
      <c r="S19" s="175"/>
      <c r="T19" s="175"/>
      <c r="U19" s="203"/>
    </row>
    <row r="20" spans="1:21" s="35" customFormat="1" ht="48" customHeight="1" x14ac:dyDescent="0.3">
      <c r="A20" s="665"/>
      <c r="B20" s="488" t="s">
        <v>927</v>
      </c>
      <c r="C20" s="360">
        <v>13.36</v>
      </c>
      <c r="D20" s="160"/>
      <c r="E20" s="360">
        <v>13.24</v>
      </c>
      <c r="F20" s="360"/>
      <c r="G20" s="360">
        <v>12.96</v>
      </c>
      <c r="H20" s="360"/>
      <c r="I20" s="360">
        <v>13.27</v>
      </c>
      <c r="J20" s="360"/>
      <c r="K20" s="360">
        <v>12.28</v>
      </c>
      <c r="L20" s="360"/>
      <c r="M20" s="360">
        <v>11.92</v>
      </c>
      <c r="N20" s="186"/>
      <c r="O20" s="360">
        <v>12.7</v>
      </c>
      <c r="P20" s="186"/>
      <c r="Q20" s="360">
        <v>10.02</v>
      </c>
      <c r="R20" s="160"/>
      <c r="S20" s="173"/>
      <c r="T20" s="176" t="s">
        <v>940</v>
      </c>
      <c r="U20" s="469" t="s">
        <v>940</v>
      </c>
    </row>
    <row r="21" spans="1:21" s="35" customFormat="1" ht="15" customHeight="1" x14ac:dyDescent="0.3">
      <c r="A21" s="665"/>
      <c r="B21" s="185"/>
      <c r="C21" s="158">
        <v>2016</v>
      </c>
      <c r="D21" s="158"/>
      <c r="E21" s="158">
        <v>2017</v>
      </c>
      <c r="F21" s="158"/>
      <c r="G21" s="158">
        <v>2018</v>
      </c>
      <c r="H21" s="158"/>
      <c r="I21" s="158">
        <v>2019</v>
      </c>
      <c r="J21" s="158"/>
      <c r="K21" s="158">
        <v>2020</v>
      </c>
      <c r="L21" s="158"/>
      <c r="M21" s="158">
        <v>2021</v>
      </c>
      <c r="N21" s="158"/>
      <c r="O21" s="158">
        <v>2022</v>
      </c>
      <c r="P21" s="158"/>
      <c r="Q21" s="158">
        <v>2022</v>
      </c>
      <c r="R21" s="158"/>
      <c r="S21" s="175"/>
      <c r="T21" s="175"/>
      <c r="U21" s="203"/>
    </row>
    <row r="22" spans="1:21" s="35" customFormat="1" ht="48" customHeight="1" x14ac:dyDescent="0.3">
      <c r="A22" s="665"/>
      <c r="B22" s="488" t="s">
        <v>928</v>
      </c>
      <c r="C22" s="360">
        <v>12.11</v>
      </c>
      <c r="D22" s="160"/>
      <c r="E22" s="360">
        <v>12.31</v>
      </c>
      <c r="F22" s="360"/>
      <c r="G22" s="360">
        <v>12.4</v>
      </c>
      <c r="H22" s="360"/>
      <c r="I22" s="360">
        <v>13.93</v>
      </c>
      <c r="J22" s="360"/>
      <c r="K22" s="360">
        <v>13.09</v>
      </c>
      <c r="L22" s="360"/>
      <c r="M22" s="360">
        <v>12.26</v>
      </c>
      <c r="N22" s="160"/>
      <c r="O22" s="360">
        <v>12.99</v>
      </c>
      <c r="P22" s="160"/>
      <c r="Q22" s="360">
        <v>9.08</v>
      </c>
      <c r="R22" s="160"/>
      <c r="S22" s="173"/>
      <c r="T22" s="176" t="s">
        <v>940</v>
      </c>
      <c r="U22" s="469" t="s">
        <v>940</v>
      </c>
    </row>
    <row r="23" spans="1:21" s="35" customFormat="1" ht="15" customHeight="1" x14ac:dyDescent="0.3">
      <c r="A23" s="665"/>
      <c r="B23" s="185"/>
      <c r="C23" s="158">
        <v>2016</v>
      </c>
      <c r="D23" s="158"/>
      <c r="E23" s="158">
        <v>2017</v>
      </c>
      <c r="F23" s="158"/>
      <c r="G23" s="158">
        <v>2018</v>
      </c>
      <c r="H23" s="158"/>
      <c r="I23" s="158">
        <v>2019</v>
      </c>
      <c r="J23" s="158"/>
      <c r="K23" s="158">
        <v>2020</v>
      </c>
      <c r="L23" s="158"/>
      <c r="M23" s="158">
        <v>2021</v>
      </c>
      <c r="N23" s="158"/>
      <c r="O23" s="158">
        <v>2022</v>
      </c>
      <c r="P23" s="158"/>
      <c r="Q23" s="158">
        <v>2022</v>
      </c>
      <c r="R23" s="158"/>
      <c r="S23" s="175"/>
      <c r="T23" s="175"/>
      <c r="U23" s="203"/>
    </row>
    <row r="24" spans="1:21" s="35" customFormat="1" ht="48" customHeight="1" x14ac:dyDescent="0.3">
      <c r="A24" s="665"/>
      <c r="B24" s="488" t="s">
        <v>929</v>
      </c>
      <c r="C24" s="210">
        <v>2.8</v>
      </c>
      <c r="D24" s="160"/>
      <c r="E24" s="210">
        <v>2.5299999999999998</v>
      </c>
      <c r="F24" s="210"/>
      <c r="G24" s="210">
        <v>2.83</v>
      </c>
      <c r="H24" s="210"/>
      <c r="I24" s="210">
        <v>2.94</v>
      </c>
      <c r="J24" s="210"/>
      <c r="K24" s="210">
        <v>2.78</v>
      </c>
      <c r="L24" s="210"/>
      <c r="M24" s="210">
        <v>2.2000000000000002</v>
      </c>
      <c r="N24" s="355"/>
      <c r="O24" s="210">
        <v>3.25</v>
      </c>
      <c r="P24" s="186"/>
      <c r="Q24" s="210">
        <v>2.1</v>
      </c>
      <c r="R24" s="160"/>
      <c r="S24" s="173"/>
      <c r="T24" s="176" t="s">
        <v>940</v>
      </c>
      <c r="U24" s="469" t="s">
        <v>940</v>
      </c>
    </row>
    <row r="25" spans="1:21" s="35" customFormat="1" ht="15" customHeight="1" x14ac:dyDescent="0.3">
      <c r="A25" s="665"/>
      <c r="B25" s="185"/>
      <c r="C25" s="158">
        <v>2016</v>
      </c>
      <c r="D25" s="158"/>
      <c r="E25" s="158">
        <v>2017</v>
      </c>
      <c r="F25" s="158"/>
      <c r="G25" s="158">
        <v>2018</v>
      </c>
      <c r="H25" s="158"/>
      <c r="I25" s="158">
        <v>2019</v>
      </c>
      <c r="J25" s="158"/>
      <c r="K25" s="158">
        <v>2020</v>
      </c>
      <c r="L25" s="158"/>
      <c r="M25" s="158">
        <v>2021</v>
      </c>
      <c r="N25" s="158"/>
      <c r="O25" s="158">
        <v>2022</v>
      </c>
      <c r="P25" s="158"/>
      <c r="Q25" s="158">
        <v>2022</v>
      </c>
      <c r="R25" s="158"/>
      <c r="S25" s="175"/>
      <c r="T25" s="175"/>
      <c r="U25" s="203"/>
    </row>
    <row r="26" spans="1:21" s="35" customFormat="1" ht="48" customHeight="1" x14ac:dyDescent="0.3">
      <c r="A26" s="665"/>
      <c r="B26" s="488" t="s">
        <v>930</v>
      </c>
      <c r="C26" s="360">
        <v>2.09</v>
      </c>
      <c r="D26" s="159"/>
      <c r="E26" s="360">
        <v>2.27</v>
      </c>
      <c r="F26" s="360"/>
      <c r="G26" s="360">
        <v>3</v>
      </c>
      <c r="H26" s="360"/>
      <c r="I26" s="360">
        <v>2.42</v>
      </c>
      <c r="J26" s="360"/>
      <c r="K26" s="360">
        <v>2.42</v>
      </c>
      <c r="L26" s="360"/>
      <c r="M26" s="360">
        <v>2.27</v>
      </c>
      <c r="N26" s="159"/>
      <c r="O26" s="360">
        <v>2.65</v>
      </c>
      <c r="P26" s="159"/>
      <c r="Q26" s="360">
        <v>1.57</v>
      </c>
      <c r="R26" s="159"/>
      <c r="S26" s="175"/>
      <c r="T26" s="176" t="s">
        <v>940</v>
      </c>
      <c r="U26" s="469" t="s">
        <v>940</v>
      </c>
    </row>
    <row r="27" spans="1:21" s="35" customFormat="1" ht="15" customHeight="1" x14ac:dyDescent="0.3">
      <c r="A27" s="665"/>
      <c r="B27" s="185"/>
      <c r="C27" s="158">
        <v>2016</v>
      </c>
      <c r="D27" s="158"/>
      <c r="E27" s="158">
        <v>2017</v>
      </c>
      <c r="F27" s="158"/>
      <c r="G27" s="158">
        <v>2018</v>
      </c>
      <c r="H27" s="158"/>
      <c r="I27" s="158">
        <v>2019</v>
      </c>
      <c r="J27" s="158"/>
      <c r="K27" s="158">
        <v>2020</v>
      </c>
      <c r="L27" s="158"/>
      <c r="M27" s="158">
        <v>2021</v>
      </c>
      <c r="N27" s="158"/>
      <c r="O27" s="158">
        <v>2022</v>
      </c>
      <c r="P27" s="158"/>
      <c r="Q27" s="158">
        <v>2022</v>
      </c>
      <c r="R27" s="158"/>
      <c r="S27" s="175"/>
      <c r="T27" s="175"/>
      <c r="U27" s="203"/>
    </row>
    <row r="28" spans="1:21" s="35" customFormat="1" ht="48" customHeight="1" x14ac:dyDescent="0.3">
      <c r="A28" s="665"/>
      <c r="B28" s="488" t="s">
        <v>931</v>
      </c>
      <c r="C28" s="360">
        <v>3.46</v>
      </c>
      <c r="D28" s="160"/>
      <c r="E28" s="210">
        <v>3.94</v>
      </c>
      <c r="F28" s="210"/>
      <c r="G28" s="210">
        <v>3.36</v>
      </c>
      <c r="H28" s="210"/>
      <c r="I28" s="210">
        <v>3.86</v>
      </c>
      <c r="J28" s="210"/>
      <c r="K28" s="210">
        <v>3.35</v>
      </c>
      <c r="L28" s="210"/>
      <c r="M28" s="210">
        <v>3.13</v>
      </c>
      <c r="N28" s="701"/>
      <c r="O28" s="210">
        <v>4.2</v>
      </c>
      <c r="P28" s="160"/>
      <c r="Q28" s="210">
        <v>2.6</v>
      </c>
      <c r="R28" s="160"/>
      <c r="S28" s="173"/>
      <c r="T28" s="176" t="s">
        <v>940</v>
      </c>
      <c r="U28" s="469" t="s">
        <v>940</v>
      </c>
    </row>
    <row r="29" spans="1:21" s="35" customFormat="1" ht="15" customHeight="1" x14ac:dyDescent="0.3">
      <c r="A29" s="665"/>
      <c r="C29" s="158">
        <v>2016</v>
      </c>
      <c r="D29" s="158"/>
      <c r="E29" s="158">
        <v>2017</v>
      </c>
      <c r="F29" s="158"/>
      <c r="G29" s="158">
        <v>2018</v>
      </c>
      <c r="H29" s="158"/>
      <c r="I29" s="158">
        <v>2019</v>
      </c>
      <c r="J29" s="158"/>
      <c r="K29" s="158">
        <v>2020</v>
      </c>
      <c r="L29" s="158"/>
      <c r="M29" s="158">
        <v>2021</v>
      </c>
      <c r="N29" s="158"/>
      <c r="O29" s="158">
        <v>2022</v>
      </c>
      <c r="P29" s="158"/>
      <c r="Q29" s="158">
        <v>2022</v>
      </c>
      <c r="R29" s="158"/>
      <c r="S29" s="175"/>
      <c r="T29" s="175"/>
      <c r="U29" s="203"/>
    </row>
    <row r="30" spans="1:21" s="35" customFormat="1" ht="48" customHeight="1" x14ac:dyDescent="0.3">
      <c r="A30" s="665"/>
      <c r="B30" s="488" t="s">
        <v>932</v>
      </c>
      <c r="C30" s="360">
        <v>2.62</v>
      </c>
      <c r="D30" s="160"/>
      <c r="E30" s="360">
        <v>2.54</v>
      </c>
      <c r="F30" s="360"/>
      <c r="G30" s="360">
        <v>2.7</v>
      </c>
      <c r="H30" s="360"/>
      <c r="I30" s="360">
        <v>2.73</v>
      </c>
      <c r="J30" s="360"/>
      <c r="K30" s="360">
        <v>2.5099999999999998</v>
      </c>
      <c r="L30" s="360"/>
      <c r="M30" s="360">
        <v>2.4</v>
      </c>
      <c r="N30" s="186"/>
      <c r="O30" s="360">
        <v>2.31</v>
      </c>
      <c r="P30" s="186"/>
      <c r="Q30" s="360">
        <v>1.96</v>
      </c>
      <c r="R30" s="160"/>
      <c r="S30" s="173"/>
      <c r="T30" s="176" t="s">
        <v>940</v>
      </c>
      <c r="U30" s="469" t="s">
        <v>940</v>
      </c>
    </row>
    <row r="31" spans="1:21" s="35" customFormat="1" ht="15" customHeight="1" x14ac:dyDescent="0.3">
      <c r="A31" s="665"/>
      <c r="B31" s="185"/>
      <c r="C31" s="158">
        <v>2016</v>
      </c>
      <c r="D31" s="158"/>
      <c r="E31" s="158">
        <v>2017</v>
      </c>
      <c r="F31" s="158"/>
      <c r="G31" s="158">
        <v>2018</v>
      </c>
      <c r="H31" s="158"/>
      <c r="I31" s="158">
        <v>2019</v>
      </c>
      <c r="J31" s="158"/>
      <c r="K31" s="158">
        <v>2020</v>
      </c>
      <c r="L31" s="158"/>
      <c r="M31" s="158">
        <v>2021</v>
      </c>
      <c r="N31" s="158"/>
      <c r="O31" s="158">
        <v>2022</v>
      </c>
      <c r="P31" s="158"/>
      <c r="Q31" s="158">
        <v>2022</v>
      </c>
      <c r="R31" s="158"/>
      <c r="S31" s="175"/>
      <c r="T31" s="175"/>
      <c r="U31" s="203"/>
    </row>
    <row r="32" spans="1:21" s="35" customFormat="1" ht="48" customHeight="1" x14ac:dyDescent="0.3">
      <c r="A32" s="665"/>
      <c r="B32" s="488" t="s">
        <v>933</v>
      </c>
      <c r="C32" s="210">
        <v>7.1</v>
      </c>
      <c r="D32" s="160"/>
      <c r="E32" s="360">
        <v>7.41</v>
      </c>
      <c r="F32" s="360"/>
      <c r="G32" s="360">
        <v>6.62</v>
      </c>
      <c r="H32" s="360"/>
      <c r="I32" s="360">
        <v>6.79</v>
      </c>
      <c r="J32" s="360"/>
      <c r="K32" s="360">
        <v>7.07</v>
      </c>
      <c r="L32" s="360"/>
      <c r="M32" s="360">
        <v>7.2</v>
      </c>
      <c r="N32" s="160"/>
      <c r="O32" s="360">
        <v>7.25</v>
      </c>
      <c r="P32" s="160"/>
      <c r="Q32" s="360">
        <v>5.33</v>
      </c>
      <c r="R32" s="160"/>
      <c r="S32" s="173"/>
      <c r="T32" s="176" t="s">
        <v>940</v>
      </c>
      <c r="U32" s="469" t="s">
        <v>940</v>
      </c>
    </row>
    <row r="33" spans="1:21" s="35" customFormat="1" ht="15" customHeight="1" x14ac:dyDescent="0.3">
      <c r="A33" s="665"/>
      <c r="B33" s="185"/>
      <c r="C33" s="158">
        <v>2016</v>
      </c>
      <c r="D33" s="158"/>
      <c r="E33" s="158">
        <v>2017</v>
      </c>
      <c r="F33" s="158"/>
      <c r="G33" s="158">
        <v>2018</v>
      </c>
      <c r="H33" s="158"/>
      <c r="I33" s="158">
        <v>2019</v>
      </c>
      <c r="J33" s="158"/>
      <c r="K33" s="158">
        <v>2020</v>
      </c>
      <c r="L33" s="158"/>
      <c r="M33" s="158">
        <v>2021</v>
      </c>
      <c r="N33" s="158"/>
      <c r="O33" s="158">
        <v>2022</v>
      </c>
      <c r="P33" s="158"/>
      <c r="Q33" s="158">
        <v>2022</v>
      </c>
      <c r="R33" s="158"/>
      <c r="S33" s="175"/>
      <c r="T33" s="175"/>
      <c r="U33" s="203"/>
    </row>
    <row r="34" spans="1:21" s="35" customFormat="1" ht="48" customHeight="1" x14ac:dyDescent="0.3">
      <c r="A34" s="665"/>
      <c r="B34" s="488" t="s">
        <v>934</v>
      </c>
      <c r="C34" s="210">
        <v>5.8</v>
      </c>
      <c r="D34" s="160"/>
      <c r="E34" s="360">
        <v>6.19</v>
      </c>
      <c r="F34" s="360"/>
      <c r="G34" s="360">
        <v>6.13</v>
      </c>
      <c r="H34" s="360"/>
      <c r="I34" s="360">
        <v>5.98</v>
      </c>
      <c r="J34" s="360"/>
      <c r="K34" s="360">
        <v>5.62</v>
      </c>
      <c r="L34" s="360"/>
      <c r="M34" s="360">
        <v>5.64</v>
      </c>
      <c r="N34" s="186"/>
      <c r="O34" s="360">
        <v>5.61</v>
      </c>
      <c r="P34" s="186"/>
      <c r="Q34" s="360">
        <v>4.3499999999999996</v>
      </c>
      <c r="R34" s="160"/>
      <c r="S34" s="173"/>
      <c r="T34" s="176" t="s">
        <v>940</v>
      </c>
      <c r="U34" s="469" t="s">
        <v>940</v>
      </c>
    </row>
    <row r="35" spans="1:21" s="35" customFormat="1" ht="15" customHeight="1" x14ac:dyDescent="0.3">
      <c r="A35" s="665"/>
      <c r="B35" s="185"/>
      <c r="C35" s="158">
        <v>2016</v>
      </c>
      <c r="D35" s="158"/>
      <c r="E35" s="158">
        <v>2017</v>
      </c>
      <c r="F35" s="158"/>
      <c r="G35" s="158">
        <v>2018</v>
      </c>
      <c r="H35" s="158"/>
      <c r="I35" s="158">
        <v>2019</v>
      </c>
      <c r="J35" s="158"/>
      <c r="K35" s="158">
        <v>2020</v>
      </c>
      <c r="L35" s="158"/>
      <c r="M35" s="158">
        <v>2021</v>
      </c>
      <c r="N35" s="158"/>
      <c r="O35" s="158">
        <v>2022</v>
      </c>
      <c r="P35" s="158"/>
      <c r="Q35" s="158">
        <v>2022</v>
      </c>
      <c r="R35" s="158"/>
      <c r="S35" s="175"/>
      <c r="T35" s="175"/>
      <c r="U35" s="203"/>
    </row>
    <row r="36" spans="1:21" s="35" customFormat="1" ht="48" customHeight="1" x14ac:dyDescent="0.3">
      <c r="A36" s="665"/>
      <c r="B36" s="488" t="s">
        <v>935</v>
      </c>
      <c r="C36" s="210">
        <v>5.7</v>
      </c>
      <c r="D36" s="159"/>
      <c r="E36" s="360">
        <v>6.25</v>
      </c>
      <c r="F36" s="360"/>
      <c r="G36" s="360">
        <v>5.73</v>
      </c>
      <c r="H36" s="360"/>
      <c r="I36" s="360">
        <v>5.66</v>
      </c>
      <c r="J36" s="360"/>
      <c r="K36" s="360">
        <v>5.38</v>
      </c>
      <c r="L36" s="360"/>
      <c r="M36" s="360">
        <v>5.81</v>
      </c>
      <c r="N36" s="159"/>
      <c r="O36" s="360">
        <v>5.78</v>
      </c>
      <c r="P36" s="159"/>
      <c r="Q36" s="360">
        <v>4.2699999999999996</v>
      </c>
      <c r="R36" s="159"/>
      <c r="S36" s="175"/>
      <c r="T36" s="176" t="s">
        <v>940</v>
      </c>
      <c r="U36" s="469" t="s">
        <v>940</v>
      </c>
    </row>
    <row r="37" spans="1:21" s="35" customFormat="1" ht="15" customHeight="1" x14ac:dyDescent="0.3">
      <c r="A37" s="665"/>
      <c r="B37" s="185"/>
      <c r="C37" s="158">
        <v>2016</v>
      </c>
      <c r="D37" s="158"/>
      <c r="E37" s="158">
        <v>2017</v>
      </c>
      <c r="F37" s="158"/>
      <c r="G37" s="158">
        <v>2018</v>
      </c>
      <c r="H37" s="158"/>
      <c r="I37" s="158">
        <v>2019</v>
      </c>
      <c r="J37" s="158"/>
      <c r="K37" s="158">
        <v>2020</v>
      </c>
      <c r="L37" s="158"/>
      <c r="M37" s="158">
        <v>2021</v>
      </c>
      <c r="N37" s="158"/>
      <c r="O37" s="158">
        <v>2022</v>
      </c>
      <c r="P37" s="158"/>
      <c r="Q37" s="158">
        <v>2022</v>
      </c>
      <c r="R37" s="158"/>
      <c r="S37" s="175"/>
      <c r="T37" s="175"/>
      <c r="U37" s="203"/>
    </row>
    <row r="38" spans="1:21" s="35" customFormat="1" ht="48" customHeight="1" x14ac:dyDescent="0.3">
      <c r="A38" s="665"/>
      <c r="B38" s="488" t="s">
        <v>936</v>
      </c>
      <c r="C38" s="360">
        <v>8.4600000000000009</v>
      </c>
      <c r="D38" s="160"/>
      <c r="E38" s="360">
        <v>8.92</v>
      </c>
      <c r="F38" s="360"/>
      <c r="G38" s="360">
        <v>9.31</v>
      </c>
      <c r="H38" s="360"/>
      <c r="I38" s="360">
        <v>8.3800000000000008</v>
      </c>
      <c r="J38" s="360"/>
      <c r="K38" s="360">
        <v>8.5399999999999991</v>
      </c>
      <c r="L38" s="360"/>
      <c r="M38" s="360">
        <v>8.11</v>
      </c>
      <c r="N38" s="160"/>
      <c r="O38" s="360">
        <v>7.84</v>
      </c>
      <c r="P38" s="160"/>
      <c r="Q38" s="360">
        <v>6.35</v>
      </c>
      <c r="R38" s="160"/>
      <c r="S38" s="173"/>
      <c r="T38" s="176" t="s">
        <v>940</v>
      </c>
      <c r="U38" s="469" t="s">
        <v>940</v>
      </c>
    </row>
    <row r="39" spans="1:21" s="35" customFormat="1" ht="15" customHeight="1" x14ac:dyDescent="0.3">
      <c r="A39" s="665"/>
      <c r="B39" s="185"/>
      <c r="C39" s="158">
        <v>2016</v>
      </c>
      <c r="D39" s="158"/>
      <c r="E39" s="158">
        <v>2017</v>
      </c>
      <c r="F39" s="158"/>
      <c r="G39" s="158">
        <v>2018</v>
      </c>
      <c r="H39" s="158"/>
      <c r="I39" s="158">
        <v>2019</v>
      </c>
      <c r="J39" s="158"/>
      <c r="K39" s="158">
        <v>2020</v>
      </c>
      <c r="L39" s="158"/>
      <c r="M39" s="158">
        <v>2021</v>
      </c>
      <c r="N39" s="158"/>
      <c r="O39" s="158">
        <v>2022</v>
      </c>
      <c r="P39" s="158"/>
      <c r="Q39" s="158">
        <v>2022</v>
      </c>
      <c r="R39" s="158"/>
      <c r="S39" s="175"/>
      <c r="T39" s="175"/>
      <c r="U39" s="203"/>
    </row>
    <row r="40" spans="1:21" s="35" customFormat="1" ht="48" customHeight="1" x14ac:dyDescent="0.3">
      <c r="A40" s="665"/>
      <c r="B40" s="488" t="s">
        <v>937</v>
      </c>
      <c r="C40" s="360">
        <v>4.6100000000000003</v>
      </c>
      <c r="D40" s="160"/>
      <c r="E40" s="360">
        <v>4.7300000000000004</v>
      </c>
      <c r="F40" s="360"/>
      <c r="G40" s="360">
        <v>5.71</v>
      </c>
      <c r="H40" s="360"/>
      <c r="I40" s="360">
        <v>4.82</v>
      </c>
      <c r="J40" s="360"/>
      <c r="K40" s="360">
        <v>4.5999999999999996</v>
      </c>
      <c r="L40" s="360"/>
      <c r="M40" s="360">
        <v>4.2699999999999996</v>
      </c>
      <c r="N40" s="186"/>
      <c r="O40" s="360">
        <v>5.47</v>
      </c>
      <c r="P40" s="186"/>
      <c r="Q40" s="360">
        <v>3.46</v>
      </c>
      <c r="R40" s="160"/>
      <c r="S40" s="173"/>
      <c r="T40" s="176" t="s">
        <v>940</v>
      </c>
      <c r="U40" s="469" t="s">
        <v>940</v>
      </c>
    </row>
    <row r="41" spans="1:21" s="35" customFormat="1" ht="15" customHeight="1" x14ac:dyDescent="0.3">
      <c r="A41" s="665"/>
      <c r="B41" s="185"/>
      <c r="C41" s="158">
        <v>2016</v>
      </c>
      <c r="D41" s="158"/>
      <c r="E41" s="158">
        <v>2017</v>
      </c>
      <c r="F41" s="158"/>
      <c r="G41" s="158">
        <v>2018</v>
      </c>
      <c r="H41" s="158"/>
      <c r="I41" s="158">
        <v>2019</v>
      </c>
      <c r="J41" s="158"/>
      <c r="K41" s="158">
        <v>2020</v>
      </c>
      <c r="L41" s="158"/>
      <c r="M41" s="158">
        <v>2021</v>
      </c>
      <c r="N41" s="158"/>
      <c r="O41" s="158">
        <v>2022</v>
      </c>
      <c r="P41" s="158"/>
      <c r="Q41" s="158">
        <v>2022</v>
      </c>
      <c r="R41" s="158"/>
      <c r="S41" s="175"/>
      <c r="T41" s="175"/>
      <c r="U41" s="203"/>
    </row>
    <row r="42" spans="1:21" s="35" customFormat="1" ht="15" customHeight="1" x14ac:dyDescent="0.3">
      <c r="A42" s="665"/>
      <c r="B42" s="667" t="s">
        <v>192</v>
      </c>
      <c r="C42" s="668"/>
      <c r="D42" s="668"/>
      <c r="E42" s="668"/>
      <c r="F42" s="668"/>
      <c r="G42" s="668"/>
      <c r="H42" s="668"/>
      <c r="I42" s="668"/>
      <c r="J42" s="668"/>
      <c r="K42" s="668"/>
      <c r="L42" s="668"/>
      <c r="M42" s="668"/>
      <c r="N42" s="668"/>
      <c r="O42" s="668"/>
      <c r="P42" s="668"/>
      <c r="Q42" s="668"/>
      <c r="R42" s="668"/>
      <c r="S42" s="668"/>
      <c r="T42" s="668"/>
      <c r="U42" s="669"/>
    </row>
    <row r="43" spans="1:21" s="35" customFormat="1" ht="15" customHeight="1" x14ac:dyDescent="0.3">
      <c r="A43" s="665"/>
      <c r="B43" s="349" t="s">
        <v>938</v>
      </c>
      <c r="C43" s="364"/>
      <c r="D43" s="364"/>
      <c r="E43" s="364"/>
      <c r="F43" s="364"/>
      <c r="G43" s="364"/>
      <c r="H43" s="364"/>
      <c r="I43" s="364"/>
      <c r="J43" s="364"/>
      <c r="K43" s="364"/>
      <c r="L43" s="364"/>
      <c r="M43" s="364"/>
      <c r="N43" s="364"/>
      <c r="O43" s="364"/>
      <c r="P43" s="364"/>
      <c r="Q43" s="364"/>
      <c r="R43" s="364"/>
      <c r="S43" s="129"/>
      <c r="T43" s="129"/>
      <c r="U43" s="166"/>
    </row>
    <row r="44" spans="1:21" s="35" customFormat="1" ht="15" customHeight="1" x14ac:dyDescent="0.3">
      <c r="A44" s="665"/>
      <c r="B44" s="365" t="s">
        <v>193</v>
      </c>
      <c r="C44" s="364"/>
      <c r="D44" s="364"/>
      <c r="E44" s="364"/>
      <c r="F44" s="364"/>
      <c r="G44" s="364"/>
      <c r="H44" s="364"/>
      <c r="I44" s="364"/>
      <c r="J44" s="364"/>
      <c r="K44" s="364"/>
      <c r="L44" s="364"/>
      <c r="M44" s="364"/>
      <c r="N44" s="364"/>
      <c r="O44" s="364"/>
      <c r="P44" s="364"/>
      <c r="Q44" s="364"/>
      <c r="R44" s="364"/>
      <c r="S44" s="129"/>
      <c r="T44" s="129"/>
      <c r="U44" s="166"/>
    </row>
    <row r="45" spans="1:21" s="35" customFormat="1" ht="48" customHeight="1" x14ac:dyDescent="0.3">
      <c r="A45" s="665"/>
      <c r="B45" s="309" t="s">
        <v>195</v>
      </c>
      <c r="C45" s="159">
        <v>18938368</v>
      </c>
      <c r="D45" s="160"/>
      <c r="E45" s="159">
        <v>20957571</v>
      </c>
      <c r="F45" s="160"/>
      <c r="G45" s="159">
        <v>22946327</v>
      </c>
      <c r="H45" s="160"/>
      <c r="I45" s="159">
        <v>24984439</v>
      </c>
      <c r="J45" s="160"/>
      <c r="K45" s="159">
        <v>5546991</v>
      </c>
      <c r="L45" s="160"/>
      <c r="M45" s="159">
        <v>2254518</v>
      </c>
      <c r="N45" s="160"/>
      <c r="O45" s="159">
        <v>10400083</v>
      </c>
      <c r="P45" s="160"/>
      <c r="Q45" s="159">
        <v>775937</v>
      </c>
      <c r="R45" s="160"/>
      <c r="S45" s="129"/>
      <c r="T45" s="106" t="s">
        <v>212</v>
      </c>
      <c r="U45" s="155" t="s">
        <v>212</v>
      </c>
    </row>
    <row r="46" spans="1:21" s="35" customFormat="1" ht="15" customHeight="1" x14ac:dyDescent="0.3">
      <c r="A46" s="665"/>
      <c r="B46" s="185"/>
      <c r="C46" s="158">
        <v>2016</v>
      </c>
      <c r="D46" s="158"/>
      <c r="E46" s="158">
        <v>2017</v>
      </c>
      <c r="F46" s="158"/>
      <c r="G46" s="158">
        <v>2018</v>
      </c>
      <c r="H46" s="158"/>
      <c r="I46" s="158">
        <v>2019</v>
      </c>
      <c r="J46" s="158"/>
      <c r="K46" s="158">
        <v>2020</v>
      </c>
      <c r="L46" s="158"/>
      <c r="M46" s="158">
        <v>2021</v>
      </c>
      <c r="N46" s="158"/>
      <c r="O46" s="158">
        <v>2022</v>
      </c>
      <c r="P46" s="158"/>
      <c r="Q46" s="158">
        <v>2022</v>
      </c>
      <c r="R46" s="158"/>
      <c r="S46" s="128"/>
      <c r="T46" s="128"/>
      <c r="U46" s="165"/>
    </row>
    <row r="47" spans="1:21" s="35" customFormat="1" ht="48" customHeight="1" x14ac:dyDescent="0.3">
      <c r="A47" s="665"/>
      <c r="B47" s="309" t="s">
        <v>301</v>
      </c>
      <c r="C47" s="159">
        <v>2436355</v>
      </c>
      <c r="D47" s="160"/>
      <c r="E47" s="159">
        <v>3128655</v>
      </c>
      <c r="F47" s="160"/>
      <c r="G47" s="159">
        <v>3828042</v>
      </c>
      <c r="H47" s="160"/>
      <c r="I47" s="159">
        <v>4291589</v>
      </c>
      <c r="J47" s="160"/>
      <c r="K47" s="159">
        <v>806556</v>
      </c>
      <c r="L47" s="186"/>
      <c r="M47" s="159">
        <v>167571</v>
      </c>
      <c r="N47" s="186"/>
      <c r="O47" s="159">
        <v>689787</v>
      </c>
      <c r="P47" s="186"/>
      <c r="Q47" s="159">
        <v>1879298</v>
      </c>
      <c r="R47" s="160"/>
      <c r="S47" s="173"/>
      <c r="T47" s="176" t="s">
        <v>300</v>
      </c>
      <c r="U47" s="469" t="s">
        <v>300</v>
      </c>
    </row>
    <row r="48" spans="1:21" s="35" customFormat="1" ht="15" customHeight="1" x14ac:dyDescent="0.3">
      <c r="A48" s="665"/>
      <c r="B48" s="185"/>
      <c r="C48" s="158">
        <v>2016</v>
      </c>
      <c r="D48" s="158"/>
      <c r="E48" s="158">
        <v>2017</v>
      </c>
      <c r="F48" s="158"/>
      <c r="G48" s="158">
        <v>2018</v>
      </c>
      <c r="H48" s="158"/>
      <c r="I48" s="158">
        <v>2019</v>
      </c>
      <c r="J48" s="158"/>
      <c r="K48" s="158">
        <v>2020</v>
      </c>
      <c r="L48" s="158"/>
      <c r="M48" s="158">
        <v>2021</v>
      </c>
      <c r="N48" s="158"/>
      <c r="O48" s="158">
        <v>2022</v>
      </c>
      <c r="P48" s="158"/>
      <c r="Q48" s="158">
        <v>2022</v>
      </c>
      <c r="R48" s="158"/>
      <c r="S48" s="175"/>
      <c r="T48" s="175"/>
      <c r="U48" s="203"/>
    </row>
    <row r="49" spans="1:21" s="35" customFormat="1" ht="48" customHeight="1" x14ac:dyDescent="0.3">
      <c r="A49" s="665"/>
      <c r="B49" s="309" t="s">
        <v>325</v>
      </c>
      <c r="C49" s="159">
        <v>899382</v>
      </c>
      <c r="D49" s="160"/>
      <c r="E49" s="159">
        <v>1083188</v>
      </c>
      <c r="F49" s="160"/>
      <c r="G49" s="159">
        <v>1314210</v>
      </c>
      <c r="H49" s="160"/>
      <c r="I49" s="159">
        <v>1779873</v>
      </c>
      <c r="J49" s="160"/>
      <c r="K49" s="159">
        <v>432773</v>
      </c>
      <c r="L49" s="186"/>
      <c r="M49" s="159">
        <v>174089</v>
      </c>
      <c r="N49" s="186"/>
      <c r="O49" s="159"/>
      <c r="P49" s="186"/>
      <c r="Q49" s="159">
        <v>2607544</v>
      </c>
      <c r="R49" s="160"/>
      <c r="S49" s="129"/>
      <c r="T49" s="106" t="s">
        <v>326</v>
      </c>
      <c r="U49" s="155" t="s">
        <v>326</v>
      </c>
    </row>
    <row r="50" spans="1:21" s="35" customFormat="1" ht="15" customHeight="1" x14ac:dyDescent="0.3">
      <c r="A50" s="665"/>
      <c r="B50" s="185"/>
      <c r="C50" s="158">
        <v>2016</v>
      </c>
      <c r="D50" s="158"/>
      <c r="E50" s="158">
        <v>2017</v>
      </c>
      <c r="F50" s="158"/>
      <c r="G50" s="158">
        <v>2018</v>
      </c>
      <c r="H50" s="158"/>
      <c r="I50" s="158">
        <v>2019</v>
      </c>
      <c r="J50" s="158"/>
      <c r="K50" s="158">
        <v>2020</v>
      </c>
      <c r="L50" s="158"/>
      <c r="M50" s="158">
        <v>2021</v>
      </c>
      <c r="N50" s="158"/>
      <c r="O50" s="158">
        <v>2022</v>
      </c>
      <c r="P50" s="158"/>
      <c r="Q50" s="158">
        <v>2022</v>
      </c>
      <c r="R50" s="158"/>
      <c r="S50" s="128"/>
      <c r="T50" s="128"/>
      <c r="U50" s="165"/>
    </row>
    <row r="51" spans="1:21" s="35" customFormat="1" ht="15" customHeight="1" x14ac:dyDescent="0.3">
      <c r="A51" s="665"/>
      <c r="B51" s="373" t="s">
        <v>194</v>
      </c>
      <c r="C51" s="372"/>
      <c r="D51" s="372"/>
      <c r="E51" s="372"/>
      <c r="F51" s="372"/>
      <c r="G51" s="372"/>
      <c r="H51" s="372"/>
      <c r="I51" s="372"/>
      <c r="J51" s="372"/>
      <c r="K51" s="372"/>
      <c r="L51" s="372"/>
      <c r="M51" s="372"/>
      <c r="N51" s="372"/>
      <c r="O51" s="372"/>
      <c r="P51" s="372"/>
      <c r="Q51" s="372"/>
      <c r="R51" s="372"/>
      <c r="S51" s="129"/>
      <c r="T51" s="129"/>
      <c r="U51" s="166"/>
    </row>
    <row r="52" spans="1:21" s="35" customFormat="1" ht="48" customHeight="1" x14ac:dyDescent="0.3">
      <c r="A52" s="665"/>
      <c r="B52" s="309" t="s">
        <v>195</v>
      </c>
      <c r="C52" s="159">
        <v>20578414</v>
      </c>
      <c r="D52" s="159"/>
      <c r="E52" s="159">
        <v>21064913</v>
      </c>
      <c r="F52" s="159"/>
      <c r="G52" s="159">
        <v>22080798</v>
      </c>
      <c r="H52" s="159"/>
      <c r="I52" s="159">
        <v>22913607</v>
      </c>
      <c r="J52" s="159"/>
      <c r="K52" s="159">
        <v>5598623</v>
      </c>
      <c r="L52" s="159"/>
      <c r="M52" s="159">
        <v>5562029</v>
      </c>
      <c r="N52" s="159"/>
      <c r="O52" s="159">
        <v>20512079</v>
      </c>
      <c r="P52" s="159"/>
      <c r="Q52" s="159">
        <v>703132</v>
      </c>
      <c r="R52" s="159"/>
      <c r="S52" s="128"/>
      <c r="T52" s="164" t="s">
        <v>212</v>
      </c>
      <c r="U52" s="156" t="s">
        <v>212</v>
      </c>
    </row>
    <row r="53" spans="1:21" s="35" customFormat="1" ht="15" customHeight="1" x14ac:dyDescent="0.3">
      <c r="A53" s="665"/>
      <c r="B53" s="185"/>
      <c r="C53" s="158">
        <v>2016</v>
      </c>
      <c r="D53" s="158"/>
      <c r="E53" s="158">
        <v>2017</v>
      </c>
      <c r="F53" s="158"/>
      <c r="G53" s="158">
        <v>2018</v>
      </c>
      <c r="H53" s="158"/>
      <c r="I53" s="158">
        <v>2019</v>
      </c>
      <c r="J53" s="158"/>
      <c r="K53" s="158">
        <v>2020</v>
      </c>
      <c r="L53" s="158"/>
      <c r="M53" s="158">
        <v>2021</v>
      </c>
      <c r="N53" s="158"/>
      <c r="O53" s="158">
        <v>2022</v>
      </c>
      <c r="P53" s="158"/>
      <c r="Q53" s="158">
        <v>2022</v>
      </c>
      <c r="R53" s="158"/>
      <c r="S53" s="128"/>
      <c r="T53" s="128"/>
      <c r="U53" s="165"/>
    </row>
    <row r="54" spans="1:21" s="35" customFormat="1" ht="48" customHeight="1" x14ac:dyDescent="0.3">
      <c r="A54" s="665"/>
      <c r="B54" s="309" t="s">
        <v>301</v>
      </c>
      <c r="C54" s="159">
        <v>6394283</v>
      </c>
      <c r="D54" s="160"/>
      <c r="E54" s="159">
        <v>6904978</v>
      </c>
      <c r="F54" s="160"/>
      <c r="G54" s="159">
        <v>7623346</v>
      </c>
      <c r="H54" s="160"/>
      <c r="I54" s="159">
        <v>8370466</v>
      </c>
      <c r="J54" s="160"/>
      <c r="K54" s="159">
        <v>1942077</v>
      </c>
      <c r="L54" s="160"/>
      <c r="M54" s="159">
        <v>1163960</v>
      </c>
      <c r="N54" s="160"/>
      <c r="O54" s="159">
        <v>4870471</v>
      </c>
      <c r="P54" s="160"/>
      <c r="Q54" s="159">
        <v>4151001</v>
      </c>
      <c r="R54" s="160"/>
      <c r="S54" s="173"/>
      <c r="T54" s="176" t="s">
        <v>300</v>
      </c>
      <c r="U54" s="431" t="s">
        <v>300</v>
      </c>
    </row>
    <row r="55" spans="1:21" s="35" customFormat="1" ht="15" customHeight="1" x14ac:dyDescent="0.3">
      <c r="A55" s="665"/>
      <c r="B55" s="185"/>
      <c r="C55" s="158">
        <v>2016</v>
      </c>
      <c r="D55" s="158"/>
      <c r="E55" s="158">
        <v>2017</v>
      </c>
      <c r="F55" s="158"/>
      <c r="G55" s="158">
        <v>2018</v>
      </c>
      <c r="H55" s="158"/>
      <c r="I55" s="158">
        <v>2019</v>
      </c>
      <c r="J55" s="158"/>
      <c r="K55" s="158">
        <v>2020</v>
      </c>
      <c r="L55" s="158"/>
      <c r="M55" s="158">
        <v>2021</v>
      </c>
      <c r="N55" s="158"/>
      <c r="O55" s="158">
        <v>2022</v>
      </c>
      <c r="P55" s="158"/>
      <c r="Q55" s="158">
        <v>2022</v>
      </c>
      <c r="R55" s="158"/>
      <c r="S55" s="175"/>
      <c r="T55" s="175"/>
      <c r="U55" s="203"/>
    </row>
    <row r="56" spans="1:21" s="35" customFormat="1" ht="48" customHeight="1" x14ac:dyDescent="0.3">
      <c r="A56" s="665"/>
      <c r="B56" s="309" t="s">
        <v>325</v>
      </c>
      <c r="C56" s="159">
        <v>51625</v>
      </c>
      <c r="D56" s="160"/>
      <c r="E56" s="159">
        <v>431343</v>
      </c>
      <c r="F56" s="160"/>
      <c r="G56" s="159">
        <v>1350168</v>
      </c>
      <c r="H56" s="160"/>
      <c r="I56" s="159">
        <v>2220338</v>
      </c>
      <c r="J56" s="160"/>
      <c r="K56" s="159">
        <v>508759</v>
      </c>
      <c r="L56" s="186"/>
      <c r="M56" s="159">
        <v>18453</v>
      </c>
      <c r="N56" s="186"/>
      <c r="O56" s="159"/>
      <c r="P56" s="186"/>
      <c r="Q56" s="159">
        <v>1849502</v>
      </c>
      <c r="R56" s="160"/>
      <c r="S56" s="129"/>
      <c r="T56" s="106" t="s">
        <v>326</v>
      </c>
      <c r="U56" s="155" t="s">
        <v>326</v>
      </c>
    </row>
    <row r="57" spans="1:21" s="35" customFormat="1" ht="15" customHeight="1" x14ac:dyDescent="0.3">
      <c r="A57" s="665"/>
      <c r="B57" s="122"/>
      <c r="C57" s="158">
        <v>2016</v>
      </c>
      <c r="D57" s="158"/>
      <c r="E57" s="158">
        <v>2017</v>
      </c>
      <c r="F57" s="158"/>
      <c r="G57" s="158">
        <v>2018</v>
      </c>
      <c r="H57" s="158"/>
      <c r="I57" s="158">
        <v>2019</v>
      </c>
      <c r="J57" s="158"/>
      <c r="K57" s="158">
        <v>2020</v>
      </c>
      <c r="L57" s="158"/>
      <c r="M57" s="158">
        <v>2021</v>
      </c>
      <c r="N57" s="158"/>
      <c r="O57" s="158">
        <v>2022</v>
      </c>
      <c r="P57" s="158"/>
      <c r="Q57" s="158">
        <v>2022</v>
      </c>
      <c r="R57" s="133"/>
      <c r="S57" s="128"/>
      <c r="T57" s="128"/>
      <c r="U57" s="165"/>
    </row>
    <row r="58" spans="1:21" s="35" customFormat="1" ht="48" customHeight="1" x14ac:dyDescent="0.3">
      <c r="A58" s="665"/>
      <c r="B58" s="309" t="s">
        <v>941</v>
      </c>
      <c r="C58" s="159">
        <v>784</v>
      </c>
      <c r="D58" s="160"/>
      <c r="E58" s="159">
        <v>244</v>
      </c>
      <c r="F58" s="160"/>
      <c r="G58" s="159">
        <v>1223</v>
      </c>
      <c r="H58" s="160"/>
      <c r="I58" s="159">
        <v>1239</v>
      </c>
      <c r="J58" s="160"/>
      <c r="K58" s="159">
        <v>502</v>
      </c>
      <c r="L58" s="186"/>
      <c r="M58" s="159">
        <v>239</v>
      </c>
      <c r="N58" s="186"/>
      <c r="O58" s="159">
        <v>200</v>
      </c>
      <c r="P58" s="186"/>
      <c r="Q58" s="159">
        <v>1029</v>
      </c>
      <c r="R58" s="160"/>
      <c r="S58" s="129"/>
      <c r="T58" s="106" t="s">
        <v>941</v>
      </c>
      <c r="U58" s="155" t="s">
        <v>941</v>
      </c>
    </row>
    <row r="59" spans="1:21" s="35" customFormat="1" ht="15" customHeight="1" x14ac:dyDescent="0.3">
      <c r="A59" s="665"/>
      <c r="B59" s="122"/>
      <c r="C59" s="158">
        <v>2016</v>
      </c>
      <c r="D59" s="158"/>
      <c r="E59" s="158">
        <v>2017</v>
      </c>
      <c r="F59" s="158"/>
      <c r="G59" s="158">
        <v>2018</v>
      </c>
      <c r="H59" s="158"/>
      <c r="I59" s="158">
        <v>2019</v>
      </c>
      <c r="J59" s="158"/>
      <c r="K59" s="158">
        <v>2020</v>
      </c>
      <c r="L59" s="158"/>
      <c r="M59" s="158">
        <v>2021</v>
      </c>
      <c r="N59" s="158"/>
      <c r="O59" s="158">
        <v>2022</v>
      </c>
      <c r="P59" s="158"/>
      <c r="Q59" s="158">
        <v>2022</v>
      </c>
      <c r="R59" s="133"/>
      <c r="S59" s="128"/>
      <c r="T59" s="128"/>
      <c r="U59" s="165"/>
    </row>
    <row r="60" spans="1:21" s="35" customFormat="1" ht="15" customHeight="1" x14ac:dyDescent="0.3">
      <c r="A60" s="665"/>
      <c r="B60" s="349" t="s">
        <v>942</v>
      </c>
      <c r="C60" s="364"/>
      <c r="D60" s="364"/>
      <c r="E60" s="364"/>
      <c r="F60" s="364"/>
      <c r="G60" s="364"/>
      <c r="H60" s="364"/>
      <c r="I60" s="364"/>
      <c r="J60" s="372"/>
      <c r="K60" s="372"/>
      <c r="L60" s="372"/>
      <c r="M60" s="372"/>
      <c r="N60" s="364"/>
      <c r="O60" s="372"/>
      <c r="P60" s="364"/>
      <c r="Q60" s="364"/>
      <c r="R60" s="364"/>
      <c r="S60" s="129"/>
      <c r="T60" s="129"/>
      <c r="U60" s="166"/>
    </row>
    <row r="61" spans="1:21" s="35" customFormat="1" ht="15" customHeight="1" x14ac:dyDescent="0.3">
      <c r="A61" s="665"/>
      <c r="B61" s="365" t="s">
        <v>193</v>
      </c>
      <c r="C61" s="364"/>
      <c r="D61" s="364"/>
      <c r="E61" s="364"/>
      <c r="F61" s="364"/>
      <c r="G61" s="364"/>
      <c r="H61" s="364"/>
      <c r="I61" s="364"/>
      <c r="J61" s="372"/>
      <c r="K61" s="372"/>
      <c r="L61" s="372"/>
      <c r="M61" s="372"/>
      <c r="N61" s="364"/>
      <c r="O61" s="372"/>
      <c r="P61" s="364"/>
      <c r="Q61" s="364"/>
      <c r="R61" s="364"/>
      <c r="S61" s="129"/>
      <c r="T61" s="129"/>
      <c r="U61" s="166"/>
    </row>
    <row r="62" spans="1:21" s="35" customFormat="1" ht="48" customHeight="1" x14ac:dyDescent="0.3">
      <c r="A62" s="665"/>
      <c r="B62" s="309" t="s">
        <v>195</v>
      </c>
      <c r="C62" s="159">
        <v>331482.45</v>
      </c>
      <c r="D62" s="160"/>
      <c r="E62" s="159">
        <v>417122.49</v>
      </c>
      <c r="F62" s="160"/>
      <c r="G62" s="159">
        <v>452391.39</v>
      </c>
      <c r="H62" s="160"/>
      <c r="I62" s="159">
        <v>445267.66</v>
      </c>
      <c r="J62" s="160"/>
      <c r="K62" s="159">
        <v>326235.24</v>
      </c>
      <c r="L62" s="160"/>
      <c r="M62" s="159">
        <v>424577.3</v>
      </c>
      <c r="N62" s="160"/>
      <c r="O62" s="159">
        <v>402732.26</v>
      </c>
      <c r="P62" s="160"/>
      <c r="Q62" s="159">
        <v>227670</v>
      </c>
      <c r="R62" s="160"/>
      <c r="S62" s="129"/>
      <c r="T62" s="106" t="s">
        <v>212</v>
      </c>
      <c r="U62" s="155" t="s">
        <v>212</v>
      </c>
    </row>
    <row r="63" spans="1:21" s="35" customFormat="1" ht="15" customHeight="1" x14ac:dyDescent="0.3">
      <c r="A63" s="665"/>
      <c r="B63" s="185"/>
      <c r="C63" s="158">
        <v>2016</v>
      </c>
      <c r="D63" s="158"/>
      <c r="E63" s="158">
        <v>2017</v>
      </c>
      <c r="F63" s="158"/>
      <c r="G63" s="158">
        <v>2018</v>
      </c>
      <c r="H63" s="158"/>
      <c r="I63" s="158">
        <v>2019</v>
      </c>
      <c r="J63" s="158"/>
      <c r="K63" s="158">
        <v>2020</v>
      </c>
      <c r="L63" s="158"/>
      <c r="M63" s="158">
        <v>2021</v>
      </c>
      <c r="N63" s="158"/>
      <c r="O63" s="158">
        <v>2022</v>
      </c>
      <c r="P63" s="158"/>
      <c r="Q63" s="158">
        <v>2022</v>
      </c>
      <c r="R63" s="158"/>
      <c r="S63" s="128"/>
      <c r="T63" s="128"/>
      <c r="U63" s="165"/>
    </row>
    <row r="64" spans="1:21" s="35" customFormat="1" ht="48" customHeight="1" x14ac:dyDescent="0.3">
      <c r="A64" s="665"/>
      <c r="B64" s="309" t="s">
        <v>939</v>
      </c>
      <c r="C64" s="159">
        <v>306694</v>
      </c>
      <c r="D64" s="160"/>
      <c r="E64" s="159">
        <v>1110675</v>
      </c>
      <c r="F64" s="159"/>
      <c r="G64" s="159">
        <v>543104</v>
      </c>
      <c r="H64" s="159"/>
      <c r="I64" s="159">
        <v>496650</v>
      </c>
      <c r="J64" s="159"/>
      <c r="K64" s="159">
        <v>82998</v>
      </c>
      <c r="L64" s="159"/>
      <c r="M64" s="159">
        <v>507148</v>
      </c>
      <c r="N64" s="160"/>
      <c r="O64" s="159">
        <v>934141</v>
      </c>
      <c r="P64" s="160"/>
      <c r="Q64" s="159">
        <v>711813</v>
      </c>
      <c r="R64" s="160"/>
      <c r="S64" s="129"/>
      <c r="T64" s="106" t="s">
        <v>939</v>
      </c>
      <c r="U64" s="156" t="s">
        <v>939</v>
      </c>
    </row>
    <row r="65" spans="1:21" s="35" customFormat="1" ht="15" customHeight="1" x14ac:dyDescent="0.3">
      <c r="A65" s="665"/>
      <c r="B65" s="185"/>
      <c r="C65" s="158">
        <v>2016</v>
      </c>
      <c r="D65" s="158"/>
      <c r="E65" s="158">
        <v>2017</v>
      </c>
      <c r="F65" s="158"/>
      <c r="G65" s="158">
        <v>2018</v>
      </c>
      <c r="H65" s="158"/>
      <c r="I65" s="158">
        <v>2019</v>
      </c>
      <c r="J65" s="158"/>
      <c r="K65" s="158">
        <v>2020</v>
      </c>
      <c r="L65" s="158"/>
      <c r="M65" s="158">
        <v>2021</v>
      </c>
      <c r="N65" s="158"/>
      <c r="O65" s="158">
        <v>2022</v>
      </c>
      <c r="P65" s="158"/>
      <c r="Q65" s="158">
        <v>2022</v>
      </c>
      <c r="R65" s="158"/>
      <c r="S65" s="128"/>
      <c r="T65" s="128"/>
      <c r="U65" s="165"/>
    </row>
    <row r="66" spans="1:21" s="35" customFormat="1" ht="48" customHeight="1" x14ac:dyDescent="0.3">
      <c r="A66" s="665"/>
      <c r="B66" s="309" t="s">
        <v>325</v>
      </c>
      <c r="C66" s="159">
        <v>15356</v>
      </c>
      <c r="D66" s="160"/>
      <c r="E66" s="159">
        <v>16445</v>
      </c>
      <c r="F66" s="160"/>
      <c r="G66" s="159">
        <v>18217</v>
      </c>
      <c r="H66" s="160"/>
      <c r="I66" s="159">
        <v>19145</v>
      </c>
      <c r="J66" s="160"/>
      <c r="K66" s="159">
        <v>31888.5</v>
      </c>
      <c r="L66" s="186"/>
      <c r="M66" s="159">
        <v>36974.800000000003</v>
      </c>
      <c r="N66" s="186"/>
      <c r="O66" s="159"/>
      <c r="P66" s="186"/>
      <c r="Q66" s="159">
        <v>241887</v>
      </c>
      <c r="R66" s="160"/>
      <c r="S66" s="129"/>
      <c r="T66" s="106" t="s">
        <v>326</v>
      </c>
      <c r="U66" s="155" t="s">
        <v>326</v>
      </c>
    </row>
    <row r="67" spans="1:21" s="35" customFormat="1" ht="15" customHeight="1" x14ac:dyDescent="0.3">
      <c r="A67" s="665"/>
      <c r="B67" s="185"/>
      <c r="C67" s="158">
        <v>2016</v>
      </c>
      <c r="D67" s="158"/>
      <c r="E67" s="158">
        <v>2017</v>
      </c>
      <c r="F67" s="158"/>
      <c r="G67" s="158">
        <v>2018</v>
      </c>
      <c r="H67" s="158"/>
      <c r="I67" s="158">
        <v>2019</v>
      </c>
      <c r="J67" s="158"/>
      <c r="K67" s="158">
        <v>2020</v>
      </c>
      <c r="L67" s="158"/>
      <c r="M67" s="158">
        <v>2021</v>
      </c>
      <c r="N67" s="158"/>
      <c r="O67" s="158">
        <v>2022</v>
      </c>
      <c r="P67" s="158"/>
      <c r="Q67" s="158">
        <v>2022</v>
      </c>
      <c r="R67" s="158"/>
      <c r="S67" s="128"/>
      <c r="T67" s="128"/>
      <c r="U67" s="165"/>
    </row>
    <row r="68" spans="1:21" s="35" customFormat="1" ht="15" customHeight="1" x14ac:dyDescent="0.3">
      <c r="A68" s="665"/>
      <c r="B68" s="373" t="s">
        <v>194</v>
      </c>
      <c r="C68" s="372"/>
      <c r="D68" s="372"/>
      <c r="E68" s="372"/>
      <c r="F68" s="372"/>
      <c r="G68" s="372"/>
      <c r="H68" s="372"/>
      <c r="I68" s="372"/>
      <c r="J68" s="372"/>
      <c r="K68" s="372"/>
      <c r="L68" s="372"/>
      <c r="M68" s="372"/>
      <c r="N68" s="372"/>
      <c r="O68" s="372"/>
      <c r="P68" s="372"/>
      <c r="Q68" s="372"/>
      <c r="R68" s="372"/>
      <c r="S68" s="129"/>
      <c r="T68" s="129"/>
      <c r="U68" s="166"/>
    </row>
    <row r="69" spans="1:21" s="35" customFormat="1" ht="48" customHeight="1" x14ac:dyDescent="0.3">
      <c r="A69" s="665"/>
      <c r="B69" s="309" t="s">
        <v>195</v>
      </c>
      <c r="C69" s="159">
        <v>298682.82</v>
      </c>
      <c r="D69" s="159"/>
      <c r="E69" s="159">
        <v>245134.5</v>
      </c>
      <c r="F69" s="159"/>
      <c r="G69" s="159">
        <v>286306.07</v>
      </c>
      <c r="H69" s="159"/>
      <c r="I69" s="159">
        <v>276440.43</v>
      </c>
      <c r="J69" s="159"/>
      <c r="K69" s="159">
        <v>207720.54</v>
      </c>
      <c r="L69" s="159"/>
      <c r="M69" s="159">
        <v>163793.62</v>
      </c>
      <c r="N69" s="159"/>
      <c r="O69" s="159">
        <v>180576.2</v>
      </c>
      <c r="P69" s="159"/>
      <c r="Q69" s="159">
        <v>5601</v>
      </c>
      <c r="R69" s="159"/>
      <c r="S69" s="128"/>
      <c r="T69" s="164" t="s">
        <v>212</v>
      </c>
      <c r="U69" s="156" t="s">
        <v>212</v>
      </c>
    </row>
    <row r="70" spans="1:21" s="35" customFormat="1" ht="15" customHeight="1" x14ac:dyDescent="0.3">
      <c r="A70" s="665"/>
      <c r="B70" s="185"/>
      <c r="C70" s="158">
        <v>2016</v>
      </c>
      <c r="D70" s="158"/>
      <c r="E70" s="158">
        <v>2017</v>
      </c>
      <c r="F70" s="158"/>
      <c r="G70" s="158">
        <v>2018</v>
      </c>
      <c r="H70" s="158"/>
      <c r="I70" s="158">
        <v>2019</v>
      </c>
      <c r="J70" s="158"/>
      <c r="K70" s="158">
        <v>2020</v>
      </c>
      <c r="L70" s="158"/>
      <c r="M70" s="158">
        <v>2021</v>
      </c>
      <c r="N70" s="158"/>
      <c r="O70" s="158">
        <v>2022</v>
      </c>
      <c r="P70" s="158"/>
      <c r="Q70" s="158">
        <v>2022</v>
      </c>
      <c r="R70" s="158"/>
      <c r="S70" s="128"/>
      <c r="T70" s="128"/>
      <c r="U70" s="165"/>
    </row>
    <row r="71" spans="1:21" s="35" customFormat="1" ht="48" customHeight="1" x14ac:dyDescent="0.3">
      <c r="A71" s="665"/>
      <c r="B71" s="309" t="s">
        <v>939</v>
      </c>
      <c r="C71" s="159">
        <v>217981852</v>
      </c>
      <c r="D71" s="160"/>
      <c r="E71" s="159">
        <v>224772702</v>
      </c>
      <c r="F71" s="159"/>
      <c r="G71" s="159">
        <v>278288476</v>
      </c>
      <c r="H71" s="159"/>
      <c r="I71" s="159">
        <v>264056822</v>
      </c>
      <c r="J71" s="159"/>
      <c r="K71" s="159">
        <v>121460865</v>
      </c>
      <c r="L71" s="159"/>
      <c r="M71" s="159">
        <v>129149082</v>
      </c>
      <c r="N71" s="159"/>
      <c r="O71" s="159">
        <v>154344481</v>
      </c>
      <c r="P71" s="159"/>
      <c r="Q71" s="159">
        <v>267069031</v>
      </c>
      <c r="R71" s="160"/>
      <c r="S71" s="129"/>
      <c r="T71" s="106" t="s">
        <v>939</v>
      </c>
      <c r="U71" s="155" t="s">
        <v>939</v>
      </c>
    </row>
    <row r="72" spans="1:21" s="35" customFormat="1" ht="15" customHeight="1" x14ac:dyDescent="0.3">
      <c r="A72" s="665"/>
      <c r="B72" s="185"/>
      <c r="C72" s="158">
        <v>2016</v>
      </c>
      <c r="D72" s="158"/>
      <c r="E72" s="158">
        <v>2017</v>
      </c>
      <c r="F72" s="158"/>
      <c r="G72" s="158">
        <v>2018</v>
      </c>
      <c r="H72" s="158"/>
      <c r="I72" s="158">
        <v>2019</v>
      </c>
      <c r="J72" s="158"/>
      <c r="K72" s="158">
        <v>2020</v>
      </c>
      <c r="L72" s="158"/>
      <c r="M72" s="158">
        <v>2021</v>
      </c>
      <c r="N72" s="158"/>
      <c r="O72" s="158">
        <v>2022</v>
      </c>
      <c r="P72" s="158"/>
      <c r="Q72" s="158">
        <v>2022</v>
      </c>
      <c r="R72" s="158"/>
      <c r="S72" s="128"/>
      <c r="T72" s="128"/>
      <c r="U72" s="165"/>
    </row>
    <row r="73" spans="1:21" s="35" customFormat="1" ht="15" customHeight="1" x14ac:dyDescent="0.3">
      <c r="A73" s="665"/>
      <c r="B73" s="667" t="s">
        <v>196</v>
      </c>
      <c r="C73" s="668"/>
      <c r="D73" s="668"/>
      <c r="E73" s="668"/>
      <c r="F73" s="668"/>
      <c r="G73" s="668"/>
      <c r="H73" s="668"/>
      <c r="I73" s="668"/>
      <c r="J73" s="668"/>
      <c r="K73" s="668"/>
      <c r="L73" s="668"/>
      <c r="M73" s="668"/>
      <c r="N73" s="668"/>
      <c r="O73" s="668"/>
      <c r="P73" s="668"/>
      <c r="Q73" s="668"/>
      <c r="R73" s="668"/>
      <c r="S73" s="668"/>
      <c r="T73" s="668"/>
      <c r="U73" s="669"/>
    </row>
    <row r="74" spans="1:21" s="35" customFormat="1" ht="15" customHeight="1" x14ac:dyDescent="0.3">
      <c r="A74" s="665"/>
      <c r="B74" s="351" t="s">
        <v>467</v>
      </c>
      <c r="C74" s="371"/>
      <c r="D74" s="371"/>
      <c r="E74" s="371"/>
      <c r="F74" s="371"/>
      <c r="G74" s="371"/>
      <c r="H74" s="371"/>
      <c r="I74" s="371"/>
      <c r="J74" s="371"/>
      <c r="K74" s="371"/>
      <c r="L74" s="371"/>
      <c r="M74" s="371"/>
      <c r="N74" s="371"/>
      <c r="O74" s="371"/>
      <c r="P74" s="371"/>
      <c r="Q74" s="371"/>
      <c r="R74" s="371"/>
      <c r="S74" s="369"/>
      <c r="T74" s="369"/>
      <c r="U74" s="370"/>
    </row>
    <row r="75" spans="1:21" s="35" customFormat="1" ht="48" customHeight="1" x14ac:dyDescent="0.3">
      <c r="A75" s="665"/>
      <c r="B75" s="189" t="s">
        <v>197</v>
      </c>
      <c r="C75" s="159">
        <v>68951205</v>
      </c>
      <c r="D75" s="275"/>
      <c r="E75" s="159">
        <v>72438609</v>
      </c>
      <c r="F75" s="159"/>
      <c r="G75" s="159">
        <v>76798175</v>
      </c>
      <c r="H75" s="159"/>
      <c r="I75" s="159">
        <v>83721395</v>
      </c>
      <c r="J75" s="159"/>
      <c r="K75" s="159">
        <v>24886437</v>
      </c>
      <c r="L75" s="275"/>
      <c r="M75" s="159">
        <v>23076974</v>
      </c>
      <c r="N75" s="374"/>
      <c r="O75" s="159">
        <v>59192976</v>
      </c>
      <c r="P75" s="374"/>
      <c r="Q75" s="159">
        <v>67663314</v>
      </c>
      <c r="R75" s="159"/>
      <c r="S75" s="129"/>
      <c r="T75" s="106" t="s">
        <v>197</v>
      </c>
      <c r="U75" s="166" t="s">
        <v>197</v>
      </c>
    </row>
    <row r="76" spans="1:21" s="35" customFormat="1" ht="15" customHeight="1" x14ac:dyDescent="0.3">
      <c r="A76" s="665"/>
      <c r="B76" s="185"/>
      <c r="C76" s="158">
        <v>2016</v>
      </c>
      <c r="D76" s="158"/>
      <c r="E76" s="158">
        <v>2017</v>
      </c>
      <c r="F76" s="158"/>
      <c r="G76" s="158">
        <v>2018</v>
      </c>
      <c r="H76" s="158"/>
      <c r="I76" s="158">
        <v>2019</v>
      </c>
      <c r="J76" s="158"/>
      <c r="K76" s="158">
        <v>2020</v>
      </c>
      <c r="L76" s="158"/>
      <c r="M76" s="158">
        <v>2021</v>
      </c>
      <c r="N76" s="158"/>
      <c r="O76" s="158">
        <v>2022</v>
      </c>
      <c r="P76" s="158"/>
      <c r="Q76" s="158">
        <v>2022</v>
      </c>
      <c r="R76" s="158"/>
      <c r="S76" s="128"/>
      <c r="T76" s="128"/>
      <c r="U76" s="165"/>
    </row>
    <row r="77" spans="1:21" s="35" customFormat="1" ht="48" customHeight="1" x14ac:dyDescent="0.3">
      <c r="A77" s="665"/>
      <c r="B77" s="189" t="s">
        <v>943</v>
      </c>
      <c r="C77" s="159">
        <v>20203126</v>
      </c>
      <c r="D77" s="159"/>
      <c r="E77" s="159">
        <v>20945736</v>
      </c>
      <c r="F77" s="159"/>
      <c r="G77" s="159">
        <v>21963151</v>
      </c>
      <c r="H77" s="275"/>
      <c r="I77" s="159">
        <v>22988076</v>
      </c>
      <c r="J77" s="159"/>
      <c r="K77" s="159">
        <v>6267236</v>
      </c>
      <c r="L77" s="275"/>
      <c r="M77" s="159">
        <v>5000237</v>
      </c>
      <c r="N77" s="374"/>
      <c r="O77" s="159">
        <v>14920028</v>
      </c>
      <c r="P77" s="374"/>
      <c r="Q77" s="159">
        <v>25610000</v>
      </c>
      <c r="R77" s="159"/>
      <c r="S77" s="129"/>
      <c r="T77" s="106" t="s">
        <v>945</v>
      </c>
      <c r="U77" s="166" t="s">
        <v>945</v>
      </c>
    </row>
    <row r="78" spans="1:21" s="35" customFormat="1" ht="15" customHeight="1" x14ac:dyDescent="0.3">
      <c r="A78" s="665"/>
      <c r="B78" s="185"/>
      <c r="C78" s="158">
        <v>2016</v>
      </c>
      <c r="D78" s="158"/>
      <c r="E78" s="158">
        <v>2017</v>
      </c>
      <c r="F78" s="158"/>
      <c r="G78" s="158">
        <v>2018</v>
      </c>
      <c r="H78" s="158"/>
      <c r="I78" s="158">
        <v>2019</v>
      </c>
      <c r="J78" s="158"/>
      <c r="K78" s="158">
        <v>2020</v>
      </c>
      <c r="L78" s="158"/>
      <c r="M78" s="158">
        <v>2021</v>
      </c>
      <c r="N78" s="158"/>
      <c r="O78" s="158">
        <v>2022</v>
      </c>
      <c r="P78" s="158"/>
      <c r="Q78" s="158">
        <v>2022</v>
      </c>
      <c r="R78" s="158"/>
      <c r="S78" s="128"/>
      <c r="T78" s="128"/>
      <c r="U78" s="165"/>
    </row>
    <row r="79" spans="1:21" s="35" customFormat="1" ht="48" customHeight="1" x14ac:dyDescent="0.3">
      <c r="A79" s="665"/>
      <c r="B79" s="189" t="s">
        <v>327</v>
      </c>
      <c r="C79" s="159">
        <v>700</v>
      </c>
      <c r="D79" s="159"/>
      <c r="E79" s="159">
        <v>150</v>
      </c>
      <c r="F79" s="159"/>
      <c r="G79" s="159">
        <v>38205</v>
      </c>
      <c r="H79" s="159"/>
      <c r="I79" s="159">
        <v>49202</v>
      </c>
      <c r="J79" s="159"/>
      <c r="K79" s="159">
        <v>8745</v>
      </c>
      <c r="L79" s="159"/>
      <c r="M79" s="159">
        <v>0</v>
      </c>
      <c r="N79" s="159"/>
      <c r="O79" s="159">
        <v>0</v>
      </c>
      <c r="P79" s="159"/>
      <c r="Q79" s="159">
        <v>191</v>
      </c>
      <c r="R79" s="159"/>
      <c r="S79" s="129"/>
      <c r="T79" s="106" t="s">
        <v>328</v>
      </c>
      <c r="U79" s="166" t="s">
        <v>328</v>
      </c>
    </row>
    <row r="80" spans="1:21" s="35" customFormat="1" ht="15" customHeight="1" x14ac:dyDescent="0.3">
      <c r="A80" s="665"/>
      <c r="B80" s="122"/>
      <c r="C80" s="133">
        <v>2015</v>
      </c>
      <c r="D80" s="133"/>
      <c r="E80" s="158">
        <v>2017</v>
      </c>
      <c r="F80" s="158"/>
      <c r="G80" s="158">
        <v>2018</v>
      </c>
      <c r="H80" s="158"/>
      <c r="I80" s="158">
        <v>2019</v>
      </c>
      <c r="J80" s="158"/>
      <c r="K80" s="158">
        <v>2020</v>
      </c>
      <c r="L80" s="158"/>
      <c r="M80" s="158">
        <v>2021</v>
      </c>
      <c r="N80" s="133"/>
      <c r="O80" s="158">
        <v>2022</v>
      </c>
      <c r="P80" s="133"/>
      <c r="Q80" s="133">
        <v>2022</v>
      </c>
      <c r="R80" s="133"/>
      <c r="S80" s="128"/>
      <c r="T80" s="128"/>
      <c r="U80" s="165"/>
    </row>
    <row r="81" spans="1:21" s="35" customFormat="1" ht="15" customHeight="1" x14ac:dyDescent="0.3">
      <c r="A81" s="665"/>
      <c r="B81" s="351" t="s">
        <v>466</v>
      </c>
      <c r="C81" s="158"/>
      <c r="D81" s="158"/>
      <c r="E81" s="158"/>
      <c r="F81" s="158"/>
      <c r="G81" s="158"/>
      <c r="H81" s="158"/>
      <c r="I81" s="158"/>
      <c r="J81" s="158"/>
      <c r="K81" s="158"/>
      <c r="L81" s="158"/>
      <c r="M81" s="158"/>
      <c r="N81" s="158"/>
      <c r="O81" s="158"/>
      <c r="P81" s="158"/>
      <c r="Q81" s="158"/>
      <c r="R81" s="158"/>
      <c r="S81" s="129"/>
      <c r="T81" s="129"/>
      <c r="U81" s="166"/>
    </row>
    <row r="82" spans="1:21" s="35" customFormat="1" ht="48" customHeight="1" x14ac:dyDescent="0.3">
      <c r="A82" s="665"/>
      <c r="B82" s="189" t="s">
        <v>197</v>
      </c>
      <c r="C82" s="159">
        <v>243757529</v>
      </c>
      <c r="D82" s="159"/>
      <c r="E82" s="159">
        <v>253560516</v>
      </c>
      <c r="F82" s="159"/>
      <c r="G82" s="159">
        <v>260953472</v>
      </c>
      <c r="H82" s="275"/>
      <c r="I82" s="159">
        <v>265875436</v>
      </c>
      <c r="J82" s="159"/>
      <c r="K82" s="159">
        <v>243544527</v>
      </c>
      <c r="L82" s="275"/>
      <c r="M82" s="159">
        <v>262050892</v>
      </c>
      <c r="N82" s="374"/>
      <c r="O82" s="159">
        <v>259135491</v>
      </c>
      <c r="P82" s="374"/>
      <c r="Q82" s="159">
        <v>245286043</v>
      </c>
      <c r="R82" s="159"/>
      <c r="S82" s="129"/>
      <c r="T82" s="106" t="s">
        <v>197</v>
      </c>
      <c r="U82" s="166" t="s">
        <v>197</v>
      </c>
    </row>
    <row r="83" spans="1:21" s="35" customFormat="1" ht="15" customHeight="1" x14ac:dyDescent="0.3">
      <c r="A83" s="665"/>
      <c r="B83" s="185"/>
      <c r="C83" s="158">
        <v>2016</v>
      </c>
      <c r="D83" s="158"/>
      <c r="E83" s="158">
        <v>2017</v>
      </c>
      <c r="F83" s="158"/>
      <c r="G83" s="158">
        <v>2018</v>
      </c>
      <c r="H83" s="158"/>
      <c r="I83" s="158">
        <v>2019</v>
      </c>
      <c r="J83" s="158"/>
      <c r="K83" s="158">
        <v>2020</v>
      </c>
      <c r="L83" s="158"/>
      <c r="M83" s="158">
        <v>2021</v>
      </c>
      <c r="N83" s="158"/>
      <c r="O83" s="158">
        <v>2022</v>
      </c>
      <c r="P83" s="158"/>
      <c r="Q83" s="158">
        <v>2022</v>
      </c>
      <c r="R83" s="158"/>
      <c r="S83" s="128"/>
      <c r="T83" s="128"/>
      <c r="U83" s="165"/>
    </row>
    <row r="84" spans="1:21" s="35" customFormat="1" ht="48" customHeight="1" x14ac:dyDescent="0.3">
      <c r="A84" s="665"/>
      <c r="B84" s="189" t="s">
        <v>943</v>
      </c>
      <c r="C84" s="159">
        <v>48728761</v>
      </c>
      <c r="D84" s="159"/>
      <c r="E84" s="159">
        <v>51921932</v>
      </c>
      <c r="F84" s="159"/>
      <c r="G84" s="159">
        <v>55915930</v>
      </c>
      <c r="H84" s="275"/>
      <c r="I84" s="159">
        <v>58992107</v>
      </c>
      <c r="J84" s="159"/>
      <c r="K84" s="159">
        <v>53291248</v>
      </c>
      <c r="L84" s="275"/>
      <c r="M84" s="159">
        <v>61989246</v>
      </c>
      <c r="N84" s="374"/>
      <c r="O84" s="159">
        <v>66302511</v>
      </c>
      <c r="P84" s="374"/>
      <c r="Q84" s="159">
        <v>69610000</v>
      </c>
      <c r="R84" s="159"/>
      <c r="S84" s="129"/>
      <c r="T84" s="106" t="s">
        <v>945</v>
      </c>
      <c r="U84" s="166" t="s">
        <v>945</v>
      </c>
    </row>
    <row r="85" spans="1:21" s="35" customFormat="1" ht="15" customHeight="1" x14ac:dyDescent="0.3">
      <c r="A85" s="665"/>
      <c r="B85" s="185"/>
      <c r="C85" s="158">
        <v>2016</v>
      </c>
      <c r="D85" s="158"/>
      <c r="E85" s="158">
        <v>2017</v>
      </c>
      <c r="F85" s="158"/>
      <c r="G85" s="158">
        <v>2018</v>
      </c>
      <c r="H85" s="158"/>
      <c r="I85" s="158">
        <v>2019</v>
      </c>
      <c r="J85" s="158"/>
      <c r="K85" s="158">
        <v>2020</v>
      </c>
      <c r="L85" s="158"/>
      <c r="M85" s="158">
        <v>2021</v>
      </c>
      <c r="N85" s="158"/>
      <c r="O85" s="158">
        <v>2022</v>
      </c>
      <c r="P85" s="158"/>
      <c r="Q85" s="158">
        <v>2022</v>
      </c>
      <c r="R85" s="158"/>
      <c r="S85" s="128"/>
      <c r="T85" s="128"/>
      <c r="U85" s="165"/>
    </row>
    <row r="86" spans="1:21" s="35" customFormat="1" ht="48" customHeight="1" x14ac:dyDescent="0.3">
      <c r="A86" s="665"/>
      <c r="B86" s="189" t="s">
        <v>327</v>
      </c>
      <c r="C86" s="159">
        <v>10161715</v>
      </c>
      <c r="D86" s="159"/>
      <c r="E86" s="159">
        <v>9592887</v>
      </c>
      <c r="F86" s="159"/>
      <c r="G86" s="159">
        <v>11506110</v>
      </c>
      <c r="H86" s="159"/>
      <c r="I86" s="159">
        <v>15268222</v>
      </c>
      <c r="J86" s="159"/>
      <c r="K86" s="159">
        <v>11843396</v>
      </c>
      <c r="L86" s="159"/>
      <c r="M86" s="159">
        <v>11663268</v>
      </c>
      <c r="N86" s="159"/>
      <c r="O86" s="159">
        <v>12682303</v>
      </c>
      <c r="P86" s="159"/>
      <c r="Q86" s="159">
        <v>14151216</v>
      </c>
      <c r="R86" s="159"/>
      <c r="S86" s="129"/>
      <c r="T86" s="106" t="s">
        <v>328</v>
      </c>
      <c r="U86" s="166" t="s">
        <v>328</v>
      </c>
    </row>
    <row r="87" spans="1:21" s="35" customFormat="1" ht="15" customHeight="1" x14ac:dyDescent="0.3">
      <c r="A87" s="665"/>
      <c r="B87" s="122"/>
      <c r="C87" s="133">
        <v>2015</v>
      </c>
      <c r="D87" s="133"/>
      <c r="E87" s="158">
        <v>2017</v>
      </c>
      <c r="F87" s="158"/>
      <c r="G87" s="158">
        <v>2018</v>
      </c>
      <c r="H87" s="158"/>
      <c r="I87" s="158">
        <v>2019</v>
      </c>
      <c r="J87" s="158"/>
      <c r="K87" s="158">
        <v>2020</v>
      </c>
      <c r="L87" s="158"/>
      <c r="M87" s="158">
        <v>2021</v>
      </c>
      <c r="N87" s="133"/>
      <c r="O87" s="158">
        <v>2022</v>
      </c>
      <c r="P87" s="133"/>
      <c r="Q87" s="133">
        <v>2022</v>
      </c>
      <c r="R87" s="133"/>
      <c r="S87" s="128"/>
      <c r="T87" s="128"/>
      <c r="U87" s="165"/>
    </row>
    <row r="88" spans="1:21" s="35" customFormat="1" ht="48" customHeight="1" x14ac:dyDescent="0.3">
      <c r="A88" s="665"/>
      <c r="B88" s="189" t="s">
        <v>941</v>
      </c>
      <c r="C88" s="159">
        <v>34845</v>
      </c>
      <c r="D88" s="159"/>
      <c r="E88" s="159">
        <v>13678</v>
      </c>
      <c r="F88" s="159"/>
      <c r="G88" s="159">
        <v>85082</v>
      </c>
      <c r="H88" s="275"/>
      <c r="I88" s="159">
        <v>139664</v>
      </c>
      <c r="J88" s="159"/>
      <c r="K88" s="159">
        <v>206436</v>
      </c>
      <c r="L88" s="275"/>
      <c r="M88" s="159">
        <v>199735</v>
      </c>
      <c r="N88" s="374"/>
      <c r="O88" s="159">
        <v>179973</v>
      </c>
      <c r="P88" s="374"/>
      <c r="Q88" s="159">
        <v>72600</v>
      </c>
      <c r="R88" s="159"/>
      <c r="S88" s="129"/>
      <c r="T88" s="106" t="s">
        <v>941</v>
      </c>
      <c r="U88" s="166" t="s">
        <v>941</v>
      </c>
    </row>
    <row r="89" spans="1:21" s="35" customFormat="1" ht="15" customHeight="1" x14ac:dyDescent="0.3">
      <c r="A89" s="665"/>
      <c r="B89" s="185"/>
      <c r="C89" s="158">
        <v>2016</v>
      </c>
      <c r="D89" s="158"/>
      <c r="E89" s="158">
        <v>2017</v>
      </c>
      <c r="F89" s="158"/>
      <c r="G89" s="158">
        <v>2018</v>
      </c>
      <c r="H89" s="158"/>
      <c r="I89" s="158">
        <v>2019</v>
      </c>
      <c r="J89" s="158"/>
      <c r="K89" s="158">
        <v>2020</v>
      </c>
      <c r="L89" s="158"/>
      <c r="M89" s="158">
        <v>2021</v>
      </c>
      <c r="N89" s="158"/>
      <c r="O89" s="158">
        <v>2022</v>
      </c>
      <c r="P89" s="158"/>
      <c r="Q89" s="158">
        <v>2022</v>
      </c>
      <c r="R89" s="158"/>
      <c r="S89" s="128"/>
      <c r="T89" s="128"/>
      <c r="U89" s="165"/>
    </row>
    <row r="90" spans="1:21" s="35" customFormat="1" ht="48.75" customHeight="1" x14ac:dyDescent="0.3">
      <c r="A90" s="665"/>
      <c r="B90" s="170" t="s">
        <v>944</v>
      </c>
      <c r="C90" s="159">
        <v>5501809</v>
      </c>
      <c r="D90" s="160"/>
      <c r="E90" s="159">
        <v>6105151.2999999998</v>
      </c>
      <c r="F90" s="159"/>
      <c r="G90" s="159">
        <v>6996686</v>
      </c>
      <c r="H90" s="159"/>
      <c r="I90" s="159">
        <v>7818963</v>
      </c>
      <c r="J90" s="159"/>
      <c r="K90" s="159">
        <v>5077610</v>
      </c>
      <c r="L90" s="159"/>
      <c r="M90" s="159">
        <v>6934106</v>
      </c>
      <c r="N90" s="160"/>
      <c r="O90" s="159">
        <v>10051925</v>
      </c>
      <c r="P90" s="160"/>
      <c r="Q90" s="159">
        <v>6837140</v>
      </c>
      <c r="R90" s="160"/>
      <c r="S90" s="173"/>
      <c r="T90" s="106" t="s">
        <v>197</v>
      </c>
      <c r="U90" s="156" t="s">
        <v>197</v>
      </c>
    </row>
    <row r="91" spans="1:21" s="35" customFormat="1" ht="15" customHeight="1" x14ac:dyDescent="0.3">
      <c r="A91" s="665"/>
      <c r="B91" s="185"/>
      <c r="C91" s="158">
        <v>2016</v>
      </c>
      <c r="D91" s="158"/>
      <c r="E91" s="158">
        <v>2017</v>
      </c>
      <c r="F91" s="158"/>
      <c r="G91" s="158">
        <v>2018</v>
      </c>
      <c r="H91" s="158"/>
      <c r="I91" s="158">
        <v>2019</v>
      </c>
      <c r="J91" s="158"/>
      <c r="K91" s="158">
        <v>2020</v>
      </c>
      <c r="L91" s="158"/>
      <c r="M91" s="158">
        <v>2021</v>
      </c>
      <c r="N91" s="158"/>
      <c r="O91" s="158">
        <v>2022</v>
      </c>
      <c r="P91" s="158"/>
      <c r="Q91" s="158">
        <v>2022</v>
      </c>
      <c r="R91" s="158"/>
      <c r="S91" s="175"/>
      <c r="T91" s="175"/>
      <c r="U91" s="203"/>
    </row>
    <row r="92" spans="1:21" s="35" customFormat="1" ht="15" customHeight="1" x14ac:dyDescent="0.3">
      <c r="A92" s="665"/>
      <c r="B92" s="661" t="s">
        <v>201</v>
      </c>
      <c r="C92" s="662"/>
      <c r="D92" s="662"/>
      <c r="E92" s="662"/>
      <c r="F92" s="662"/>
      <c r="G92" s="662"/>
      <c r="H92" s="662"/>
      <c r="I92" s="662"/>
      <c r="J92" s="662"/>
      <c r="K92" s="662"/>
      <c r="L92" s="662"/>
      <c r="M92" s="662"/>
      <c r="N92" s="662"/>
      <c r="O92" s="662"/>
      <c r="P92" s="662"/>
      <c r="Q92" s="662"/>
      <c r="R92" s="662"/>
      <c r="S92" s="662"/>
      <c r="T92" s="662"/>
      <c r="U92" s="663"/>
    </row>
    <row r="93" spans="1:21" s="35" customFormat="1" ht="42" customHeight="1" x14ac:dyDescent="0.3">
      <c r="A93" s="665"/>
      <c r="B93" s="170" t="s">
        <v>946</v>
      </c>
      <c r="C93" s="300">
        <v>4.3</v>
      </c>
      <c r="D93" s="160"/>
      <c r="E93" s="183">
        <v>15.19</v>
      </c>
      <c r="F93" s="178"/>
      <c r="G93" s="183">
        <v>19.03</v>
      </c>
      <c r="H93" s="178"/>
      <c r="I93" s="183">
        <v>25.69</v>
      </c>
      <c r="J93" s="178"/>
      <c r="K93" s="183">
        <v>31.44</v>
      </c>
      <c r="L93" s="178"/>
      <c r="M93" s="183">
        <v>50.26</v>
      </c>
      <c r="N93" s="160"/>
      <c r="O93" s="171"/>
      <c r="P93" s="160"/>
      <c r="Q93" s="183">
        <v>35</v>
      </c>
      <c r="R93" s="160"/>
      <c r="S93" s="129"/>
      <c r="T93" s="106" t="s">
        <v>463</v>
      </c>
      <c r="U93" s="156" t="s">
        <v>463</v>
      </c>
    </row>
    <row r="94" spans="1:21" s="35" customFormat="1" x14ac:dyDescent="0.3">
      <c r="A94" s="665"/>
      <c r="B94" s="185"/>
      <c r="C94" s="158">
        <v>2016</v>
      </c>
      <c r="D94" s="158"/>
      <c r="E94" s="158">
        <v>2017</v>
      </c>
      <c r="F94" s="158"/>
      <c r="G94" s="158">
        <v>2018</v>
      </c>
      <c r="H94" s="158"/>
      <c r="I94" s="158">
        <v>2019</v>
      </c>
      <c r="J94" s="158"/>
      <c r="K94" s="158">
        <v>2020</v>
      </c>
      <c r="L94" s="158"/>
      <c r="M94" s="158">
        <v>2021</v>
      </c>
      <c r="N94" s="158"/>
      <c r="O94" s="158">
        <v>2022</v>
      </c>
      <c r="P94" s="158"/>
      <c r="Q94" s="158">
        <v>2022</v>
      </c>
      <c r="R94" s="158"/>
      <c r="S94" s="175"/>
      <c r="T94" s="175"/>
      <c r="U94" s="203"/>
    </row>
    <row r="95" spans="1:21" s="35" customFormat="1" ht="15" customHeight="1" x14ac:dyDescent="0.3">
      <c r="A95" s="665"/>
      <c r="B95" s="661" t="s">
        <v>198</v>
      </c>
      <c r="C95" s="662"/>
      <c r="D95" s="662"/>
      <c r="E95" s="662"/>
      <c r="F95" s="662"/>
      <c r="G95" s="662"/>
      <c r="H95" s="662"/>
      <c r="I95" s="662"/>
      <c r="J95" s="662"/>
      <c r="K95" s="662"/>
      <c r="L95" s="662"/>
      <c r="M95" s="662"/>
      <c r="N95" s="662"/>
      <c r="O95" s="662"/>
      <c r="P95" s="662"/>
      <c r="Q95" s="662"/>
      <c r="R95" s="662"/>
      <c r="S95" s="662"/>
      <c r="T95" s="662"/>
      <c r="U95" s="663"/>
    </row>
    <row r="96" spans="1:21" s="35" customFormat="1" ht="15" customHeight="1" x14ac:dyDescent="0.3">
      <c r="A96" s="665"/>
      <c r="B96" s="667" t="s">
        <v>202</v>
      </c>
      <c r="C96" s="668"/>
      <c r="D96" s="668"/>
      <c r="E96" s="668"/>
      <c r="F96" s="668"/>
      <c r="G96" s="668"/>
      <c r="H96" s="668"/>
      <c r="I96" s="668"/>
      <c r="J96" s="668"/>
      <c r="K96" s="668"/>
      <c r="L96" s="668"/>
      <c r="M96" s="668"/>
      <c r="N96" s="668"/>
      <c r="O96" s="668"/>
      <c r="P96" s="668"/>
      <c r="Q96" s="668"/>
      <c r="R96" s="668"/>
      <c r="S96" s="668"/>
      <c r="T96" s="668"/>
      <c r="U96" s="669"/>
    </row>
    <row r="97" spans="1:21" s="35" customFormat="1" ht="79.5" customHeight="1" x14ac:dyDescent="0.3">
      <c r="A97" s="665"/>
      <c r="B97" s="170" t="s">
        <v>947</v>
      </c>
      <c r="C97" s="183">
        <v>84</v>
      </c>
      <c r="D97" s="178"/>
      <c r="E97" s="182">
        <v>85</v>
      </c>
      <c r="F97" s="181"/>
      <c r="G97" s="182">
        <v>82</v>
      </c>
      <c r="H97" s="182"/>
      <c r="I97" s="702">
        <v>81</v>
      </c>
      <c r="J97" s="181"/>
      <c r="K97" s="702">
        <v>80.45</v>
      </c>
      <c r="L97" s="226"/>
      <c r="M97" s="363"/>
      <c r="N97" s="226"/>
      <c r="O97" s="363"/>
      <c r="P97" s="226"/>
      <c r="Q97" s="182">
        <v>90</v>
      </c>
      <c r="R97" s="226"/>
      <c r="S97" s="129"/>
      <c r="T97" s="106" t="s">
        <v>215</v>
      </c>
      <c r="U97" s="166" t="s">
        <v>215</v>
      </c>
    </row>
    <row r="98" spans="1:21" s="35" customFormat="1" ht="15" customHeight="1" x14ac:dyDescent="0.3">
      <c r="A98" s="666"/>
      <c r="B98" s="185"/>
      <c r="C98" s="158">
        <v>2016</v>
      </c>
      <c r="D98" s="158"/>
      <c r="E98" s="158">
        <v>2017</v>
      </c>
      <c r="F98" s="158"/>
      <c r="G98" s="158">
        <v>2018</v>
      </c>
      <c r="H98" s="158"/>
      <c r="I98" s="158">
        <v>2019</v>
      </c>
      <c r="J98" s="158"/>
      <c r="K98" s="158">
        <v>2020</v>
      </c>
      <c r="L98" s="158"/>
      <c r="M98" s="158">
        <v>2021</v>
      </c>
      <c r="N98" s="158"/>
      <c r="O98" s="158">
        <v>2022</v>
      </c>
      <c r="P98" s="158"/>
      <c r="Q98" s="158">
        <v>2022</v>
      </c>
      <c r="R98" s="133"/>
      <c r="S98" s="128"/>
      <c r="T98" s="128"/>
      <c r="U98" s="165"/>
    </row>
    <row r="99" spans="1:21" s="35" customFormat="1" ht="15" customHeight="1" x14ac:dyDescent="0.3">
      <c r="A99" s="632" t="s">
        <v>127</v>
      </c>
      <c r="B99" s="633"/>
      <c r="C99" s="633"/>
      <c r="D99" s="633"/>
      <c r="E99" s="633"/>
      <c r="F99" s="633"/>
      <c r="G99" s="633"/>
      <c r="H99" s="633"/>
      <c r="I99" s="633"/>
      <c r="J99" s="633"/>
      <c r="K99" s="633"/>
      <c r="L99" s="633"/>
      <c r="M99" s="633"/>
      <c r="N99" s="633"/>
      <c r="O99" s="633"/>
      <c r="P99" s="633"/>
      <c r="Q99" s="633"/>
      <c r="R99" s="633"/>
      <c r="S99" s="633"/>
      <c r="T99" s="633"/>
      <c r="U99" s="634"/>
    </row>
    <row r="100" spans="1:21" s="35" customFormat="1" ht="15" customHeight="1" x14ac:dyDescent="0.3">
      <c r="A100" s="664" t="s">
        <v>648</v>
      </c>
      <c r="B100" s="661" t="s">
        <v>198</v>
      </c>
      <c r="C100" s="662"/>
      <c r="D100" s="662"/>
      <c r="E100" s="662"/>
      <c r="F100" s="662"/>
      <c r="G100" s="662"/>
      <c r="H100" s="662"/>
      <c r="I100" s="662"/>
      <c r="J100" s="662"/>
      <c r="K100" s="662"/>
      <c r="L100" s="662"/>
      <c r="M100" s="662"/>
      <c r="N100" s="662"/>
      <c r="O100" s="662"/>
      <c r="P100" s="662"/>
      <c r="Q100" s="662"/>
      <c r="R100" s="662"/>
      <c r="S100" s="662"/>
      <c r="T100" s="662"/>
      <c r="U100" s="663"/>
    </row>
    <row r="101" spans="1:21" s="35" customFormat="1" ht="15" customHeight="1" x14ac:dyDescent="0.3">
      <c r="A101" s="665"/>
      <c r="B101" s="667" t="s">
        <v>202</v>
      </c>
      <c r="C101" s="668"/>
      <c r="D101" s="668"/>
      <c r="E101" s="668"/>
      <c r="F101" s="668"/>
      <c r="G101" s="668"/>
      <c r="H101" s="668"/>
      <c r="I101" s="668"/>
      <c r="J101" s="668"/>
      <c r="K101" s="668"/>
      <c r="L101" s="668"/>
      <c r="M101" s="668"/>
      <c r="N101" s="668"/>
      <c r="O101" s="668"/>
      <c r="P101" s="668"/>
      <c r="Q101" s="668"/>
      <c r="R101" s="668"/>
      <c r="S101" s="668"/>
      <c r="T101" s="668"/>
      <c r="U101" s="669"/>
    </row>
    <row r="102" spans="1:21" s="35" customFormat="1" ht="75" customHeight="1" x14ac:dyDescent="0.3">
      <c r="A102" s="665"/>
      <c r="B102" s="170" t="s">
        <v>329</v>
      </c>
      <c r="C102" s="171">
        <v>87.6</v>
      </c>
      <c r="D102" s="319"/>
      <c r="E102" s="171">
        <v>86.4</v>
      </c>
      <c r="F102" s="319"/>
      <c r="G102" s="227"/>
      <c r="H102" s="361"/>
      <c r="I102" s="227">
        <v>88.5</v>
      </c>
      <c r="J102" s="226"/>
      <c r="K102" s="227">
        <v>87.6</v>
      </c>
      <c r="L102" s="226"/>
      <c r="M102" s="226"/>
      <c r="N102" s="226"/>
      <c r="O102" s="227">
        <v>96.3</v>
      </c>
      <c r="P102" s="226"/>
      <c r="Q102" s="227">
        <v>95.87</v>
      </c>
      <c r="R102" s="226"/>
      <c r="S102" s="129"/>
      <c r="T102" s="106"/>
      <c r="U102" s="362" t="s">
        <v>330</v>
      </c>
    </row>
    <row r="103" spans="1:21" s="35" customFormat="1" ht="15" customHeight="1" x14ac:dyDescent="0.3">
      <c r="A103" s="665"/>
      <c r="B103" s="185"/>
      <c r="C103" s="158">
        <v>2016</v>
      </c>
      <c r="D103" s="158"/>
      <c r="E103" s="158">
        <v>2017</v>
      </c>
      <c r="F103" s="158"/>
      <c r="G103" s="158">
        <v>2018</v>
      </c>
      <c r="H103" s="158"/>
      <c r="I103" s="158">
        <v>2019</v>
      </c>
      <c r="J103" s="158"/>
      <c r="K103" s="158">
        <v>2020</v>
      </c>
      <c r="L103" s="158"/>
      <c r="M103" s="158">
        <v>2021</v>
      </c>
      <c r="N103" s="158"/>
      <c r="O103" s="158">
        <v>2022</v>
      </c>
      <c r="P103" s="158"/>
      <c r="Q103" s="158">
        <v>2022</v>
      </c>
      <c r="R103" s="133"/>
      <c r="S103" s="128"/>
      <c r="T103" s="128"/>
      <c r="U103" s="165"/>
    </row>
    <row r="104" spans="1:21" s="35" customFormat="1" ht="66" customHeight="1" x14ac:dyDescent="0.3">
      <c r="A104" s="665"/>
      <c r="B104" s="170" t="s">
        <v>948</v>
      </c>
      <c r="C104" s="171">
        <v>91.9</v>
      </c>
      <c r="D104" s="160"/>
      <c r="E104" s="171">
        <v>90.5</v>
      </c>
      <c r="F104" s="160"/>
      <c r="G104" s="227"/>
      <c r="H104" s="361"/>
      <c r="I104" s="300">
        <v>92.3</v>
      </c>
      <c r="J104" s="161"/>
      <c r="K104" s="227">
        <v>95.3</v>
      </c>
      <c r="L104" s="161"/>
      <c r="M104" s="161"/>
      <c r="N104" s="161"/>
      <c r="O104" s="466">
        <v>95.9</v>
      </c>
      <c r="P104" s="161"/>
      <c r="Q104" s="227">
        <v>95.95</v>
      </c>
      <c r="R104" s="161"/>
      <c r="S104" s="129"/>
      <c r="T104" s="106"/>
      <c r="U104" s="362" t="s">
        <v>330</v>
      </c>
    </row>
    <row r="105" spans="1:21" s="35" customFormat="1" ht="15" customHeight="1" x14ac:dyDescent="0.3">
      <c r="A105" s="665"/>
      <c r="B105" s="185"/>
      <c r="C105" s="158">
        <v>2016</v>
      </c>
      <c r="D105" s="158"/>
      <c r="E105" s="158">
        <v>2017</v>
      </c>
      <c r="F105" s="158"/>
      <c r="G105" s="158">
        <v>2018</v>
      </c>
      <c r="H105" s="158"/>
      <c r="I105" s="158">
        <v>2019</v>
      </c>
      <c r="J105" s="158"/>
      <c r="K105" s="158">
        <v>2020</v>
      </c>
      <c r="L105" s="158"/>
      <c r="M105" s="158">
        <v>2021</v>
      </c>
      <c r="N105" s="158"/>
      <c r="O105" s="158">
        <v>2022</v>
      </c>
      <c r="P105" s="158"/>
      <c r="Q105" s="158">
        <v>2022</v>
      </c>
      <c r="R105" s="133"/>
      <c r="S105" s="128"/>
      <c r="T105" s="128"/>
      <c r="U105" s="165"/>
    </row>
    <row r="106" spans="1:21" s="35" customFormat="1" ht="15" customHeight="1" x14ac:dyDescent="0.3">
      <c r="A106" s="665"/>
      <c r="B106" s="661" t="s">
        <v>203</v>
      </c>
      <c r="C106" s="662"/>
      <c r="D106" s="662"/>
      <c r="E106" s="662"/>
      <c r="F106" s="662"/>
      <c r="G106" s="662"/>
      <c r="H106" s="662"/>
      <c r="I106" s="662"/>
      <c r="J106" s="662"/>
      <c r="K106" s="662"/>
      <c r="L106" s="662"/>
      <c r="M106" s="662"/>
      <c r="N106" s="662"/>
      <c r="O106" s="662"/>
      <c r="P106" s="662"/>
      <c r="Q106" s="662"/>
      <c r="R106" s="662"/>
      <c r="S106" s="662"/>
      <c r="T106" s="662"/>
      <c r="U106" s="663"/>
    </row>
    <row r="107" spans="1:21" s="35" customFormat="1" ht="15" customHeight="1" x14ac:dyDescent="0.3">
      <c r="A107" s="665"/>
      <c r="B107" s="351" t="s">
        <v>204</v>
      </c>
      <c r="C107" s="369"/>
      <c r="D107" s="369"/>
      <c r="E107" s="369"/>
      <c r="F107" s="369"/>
      <c r="G107" s="369"/>
      <c r="H107" s="369"/>
      <c r="I107" s="369"/>
      <c r="J107" s="369"/>
      <c r="K107" s="369"/>
      <c r="L107" s="369"/>
      <c r="M107" s="160"/>
      <c r="N107" s="369"/>
      <c r="O107" s="369"/>
      <c r="P107" s="369"/>
      <c r="Q107" s="369"/>
      <c r="R107" s="366"/>
      <c r="S107" s="366"/>
      <c r="T107" s="366"/>
      <c r="U107" s="367"/>
    </row>
    <row r="108" spans="1:21" s="35" customFormat="1" ht="54" customHeight="1" x14ac:dyDescent="0.3">
      <c r="A108" s="665"/>
      <c r="B108" s="189" t="s">
        <v>205</v>
      </c>
      <c r="C108" s="163" t="s">
        <v>208</v>
      </c>
      <c r="D108" s="160"/>
      <c r="E108" s="163" t="s">
        <v>1025</v>
      </c>
      <c r="F108" s="160"/>
      <c r="G108" s="163" t="s">
        <v>1025</v>
      </c>
      <c r="H108" s="160"/>
      <c r="I108" s="163" t="s">
        <v>207</v>
      </c>
      <c r="J108" s="160"/>
      <c r="K108" s="163" t="s">
        <v>1061</v>
      </c>
      <c r="L108" s="160"/>
      <c r="M108" s="163" t="s">
        <v>1062</v>
      </c>
      <c r="N108" s="160"/>
      <c r="O108" s="300"/>
      <c r="P108" s="160"/>
      <c r="Q108" s="163" t="s">
        <v>207</v>
      </c>
      <c r="R108" s="160"/>
      <c r="S108" s="175"/>
      <c r="T108" s="174" t="s">
        <v>140</v>
      </c>
      <c r="U108" s="203" t="s">
        <v>140</v>
      </c>
    </row>
    <row r="109" spans="1:21" s="35" customFormat="1" ht="15" customHeight="1" x14ac:dyDescent="0.3">
      <c r="A109" s="665"/>
      <c r="B109" s="185"/>
      <c r="C109" s="158">
        <v>2014</v>
      </c>
      <c r="D109" s="158"/>
      <c r="E109" s="158">
        <v>2017</v>
      </c>
      <c r="F109" s="158"/>
      <c r="G109" s="158">
        <v>2018</v>
      </c>
      <c r="H109" s="158"/>
      <c r="I109" s="158">
        <v>2019</v>
      </c>
      <c r="J109" s="158"/>
      <c r="K109" s="158">
        <v>2020</v>
      </c>
      <c r="L109" s="158"/>
      <c r="M109" s="158">
        <v>2021</v>
      </c>
      <c r="N109" s="158"/>
      <c r="O109" s="158">
        <v>2022</v>
      </c>
      <c r="P109" s="158"/>
      <c r="Q109" s="158">
        <v>2022</v>
      </c>
      <c r="R109" s="158"/>
      <c r="S109" s="195"/>
      <c r="T109" s="195"/>
      <c r="U109" s="368"/>
    </row>
    <row r="110" spans="1:21" s="35" customFormat="1" ht="54" customHeight="1" x14ac:dyDescent="0.3">
      <c r="A110" s="665"/>
      <c r="B110" s="189" t="s">
        <v>156</v>
      </c>
      <c r="C110" s="163" t="s">
        <v>209</v>
      </c>
      <c r="D110" s="160"/>
      <c r="E110" s="163" t="s">
        <v>208</v>
      </c>
      <c r="F110" s="312"/>
      <c r="G110" s="163" t="s">
        <v>1026</v>
      </c>
      <c r="H110" s="160"/>
      <c r="I110" s="163" t="s">
        <v>1026</v>
      </c>
      <c r="J110" s="160"/>
      <c r="K110" s="163" t="s">
        <v>1026</v>
      </c>
      <c r="L110" s="160"/>
      <c r="M110" s="163" t="s">
        <v>208</v>
      </c>
      <c r="N110" s="160"/>
      <c r="O110" s="163"/>
      <c r="P110" s="160"/>
      <c r="Q110" s="163" t="s">
        <v>210</v>
      </c>
      <c r="R110" s="160"/>
      <c r="S110" s="173"/>
      <c r="T110" s="174" t="s">
        <v>140</v>
      </c>
      <c r="U110" s="203" t="s">
        <v>140</v>
      </c>
    </row>
    <row r="111" spans="1:21" s="35" customFormat="1" ht="15" customHeight="1" x14ac:dyDescent="0.3">
      <c r="A111" s="665"/>
      <c r="B111" s="185"/>
      <c r="C111" s="158">
        <v>2014</v>
      </c>
      <c r="D111" s="158"/>
      <c r="E111" s="158">
        <v>2017</v>
      </c>
      <c r="F111" s="158"/>
      <c r="G111" s="158">
        <v>2018</v>
      </c>
      <c r="H111" s="158"/>
      <c r="I111" s="158">
        <v>2019</v>
      </c>
      <c r="J111" s="158"/>
      <c r="K111" s="158">
        <v>2020</v>
      </c>
      <c r="L111" s="158"/>
      <c r="M111" s="158">
        <v>2021</v>
      </c>
      <c r="N111" s="158"/>
      <c r="O111" s="158">
        <v>2022</v>
      </c>
      <c r="P111" s="158"/>
      <c r="Q111" s="158">
        <v>2022</v>
      </c>
      <c r="R111" s="158"/>
      <c r="S111" s="175"/>
      <c r="T111" s="175"/>
      <c r="U111" s="203"/>
    </row>
    <row r="112" spans="1:21" s="35" customFormat="1" ht="15" customHeight="1" x14ac:dyDescent="0.3">
      <c r="A112" s="665"/>
      <c r="B112" s="351" t="s">
        <v>949</v>
      </c>
      <c r="C112" s="369"/>
      <c r="D112" s="369"/>
      <c r="E112" s="369"/>
      <c r="F112" s="369"/>
      <c r="G112" s="369"/>
      <c r="H112" s="369"/>
      <c r="I112" s="369"/>
      <c r="J112" s="369"/>
      <c r="K112" s="369"/>
      <c r="L112" s="369"/>
      <c r="M112" s="369"/>
      <c r="N112" s="369"/>
      <c r="O112" s="369"/>
      <c r="P112" s="369"/>
      <c r="Q112" s="369"/>
      <c r="R112" s="366"/>
      <c r="S112" s="366"/>
      <c r="T112" s="366"/>
      <c r="U112" s="367"/>
    </row>
    <row r="113" spans="1:21" s="35" customFormat="1" ht="48" customHeight="1" x14ac:dyDescent="0.3">
      <c r="A113" s="665"/>
      <c r="B113" s="189" t="s">
        <v>1366</v>
      </c>
      <c r="C113" s="310">
        <v>91</v>
      </c>
      <c r="D113" s="160"/>
      <c r="E113" s="310">
        <v>70</v>
      </c>
      <c r="F113" s="178"/>
      <c r="G113" s="310">
        <v>77</v>
      </c>
      <c r="H113" s="178"/>
      <c r="I113" s="310">
        <v>81</v>
      </c>
      <c r="J113" s="178"/>
      <c r="K113" s="310">
        <v>91</v>
      </c>
      <c r="L113" s="160"/>
      <c r="M113" s="160"/>
      <c r="N113" s="160"/>
      <c r="O113" s="160"/>
      <c r="P113" s="160"/>
      <c r="Q113" s="310">
        <v>98</v>
      </c>
      <c r="R113" s="160"/>
      <c r="S113" s="175"/>
      <c r="T113" s="174" t="s">
        <v>140</v>
      </c>
      <c r="U113" s="203" t="s">
        <v>140</v>
      </c>
    </row>
    <row r="114" spans="1:21" s="35" customFormat="1" ht="15" customHeight="1" x14ac:dyDescent="0.3">
      <c r="A114" s="665"/>
      <c r="B114" s="185"/>
      <c r="C114" s="158">
        <v>2014</v>
      </c>
      <c r="D114" s="158"/>
      <c r="E114" s="158">
        <v>2017</v>
      </c>
      <c r="F114" s="158"/>
      <c r="G114" s="158">
        <v>2018</v>
      </c>
      <c r="H114" s="158"/>
      <c r="I114" s="158">
        <v>2019</v>
      </c>
      <c r="J114" s="158"/>
      <c r="K114" s="158">
        <v>2020</v>
      </c>
      <c r="L114" s="158"/>
      <c r="M114" s="158">
        <v>2021</v>
      </c>
      <c r="N114" s="158"/>
      <c r="O114" s="158">
        <v>2022</v>
      </c>
      <c r="P114" s="158"/>
      <c r="Q114" s="158">
        <v>2022</v>
      </c>
      <c r="R114" s="158"/>
      <c r="S114" s="195"/>
      <c r="T114" s="195"/>
      <c r="U114" s="368"/>
    </row>
    <row r="115" spans="1:21" s="35" customFormat="1" ht="48" customHeight="1" x14ac:dyDescent="0.3">
      <c r="A115" s="665"/>
      <c r="B115" s="189" t="s">
        <v>156</v>
      </c>
      <c r="C115" s="310">
        <v>94</v>
      </c>
      <c r="D115" s="160"/>
      <c r="E115" s="310">
        <v>65</v>
      </c>
      <c r="F115" s="312"/>
      <c r="G115" s="310">
        <v>74</v>
      </c>
      <c r="H115" s="178"/>
      <c r="I115" s="310">
        <v>78</v>
      </c>
      <c r="J115" s="178"/>
      <c r="K115" s="310">
        <v>89</v>
      </c>
      <c r="L115" s="160"/>
      <c r="M115" s="160"/>
      <c r="N115" s="160"/>
      <c r="O115" s="160"/>
      <c r="P115" s="160"/>
      <c r="Q115" s="310">
        <v>100</v>
      </c>
      <c r="R115" s="160"/>
      <c r="S115" s="173"/>
      <c r="T115" s="174" t="s">
        <v>140</v>
      </c>
      <c r="U115" s="203" t="s">
        <v>140</v>
      </c>
    </row>
    <row r="116" spans="1:21" s="35" customFormat="1" ht="15" customHeight="1" x14ac:dyDescent="0.3">
      <c r="A116" s="665"/>
      <c r="B116" s="185"/>
      <c r="C116" s="158">
        <v>2014</v>
      </c>
      <c r="D116" s="158"/>
      <c r="E116" s="158">
        <v>2017</v>
      </c>
      <c r="F116" s="158"/>
      <c r="G116" s="158">
        <v>2018</v>
      </c>
      <c r="H116" s="158"/>
      <c r="I116" s="158">
        <v>2019</v>
      </c>
      <c r="J116" s="158"/>
      <c r="K116" s="158">
        <v>2020</v>
      </c>
      <c r="L116" s="158"/>
      <c r="M116" s="158">
        <v>2021</v>
      </c>
      <c r="N116" s="158"/>
      <c r="O116" s="158">
        <v>2022</v>
      </c>
      <c r="P116" s="158"/>
      <c r="Q116" s="158">
        <v>2022</v>
      </c>
      <c r="R116" s="158"/>
      <c r="S116" s="175"/>
      <c r="T116" s="175"/>
      <c r="U116" s="203"/>
    </row>
    <row r="117" spans="1:21" s="35" customFormat="1" ht="71.25" customHeight="1" x14ac:dyDescent="0.3">
      <c r="A117" s="665"/>
      <c r="B117" s="170" t="s">
        <v>331</v>
      </c>
      <c r="C117" s="514">
        <v>31.28</v>
      </c>
      <c r="D117" s="160"/>
      <c r="E117" s="310">
        <v>33.770000000000003</v>
      </c>
      <c r="F117" s="178"/>
      <c r="G117" s="310">
        <v>34.5</v>
      </c>
      <c r="H117" s="178"/>
      <c r="I117" s="183">
        <v>35.47</v>
      </c>
      <c r="J117" s="178"/>
      <c r="K117" s="183">
        <v>36.619999999999997</v>
      </c>
      <c r="L117" s="178"/>
      <c r="M117" s="183">
        <v>41.61</v>
      </c>
      <c r="N117" s="178"/>
      <c r="O117" s="183">
        <v>44.7</v>
      </c>
      <c r="P117" s="160"/>
      <c r="Q117" s="310">
        <v>60</v>
      </c>
      <c r="R117" s="160"/>
      <c r="S117" s="173"/>
      <c r="T117" s="174" t="s">
        <v>332</v>
      </c>
      <c r="U117" s="305" t="s">
        <v>332</v>
      </c>
    </row>
    <row r="118" spans="1:21" s="35" customFormat="1" ht="15" customHeight="1" x14ac:dyDescent="0.3">
      <c r="A118" s="665"/>
      <c r="B118" s="185"/>
      <c r="C118" s="158">
        <v>2016</v>
      </c>
      <c r="D118" s="158"/>
      <c r="E118" s="158">
        <v>2017</v>
      </c>
      <c r="F118" s="158"/>
      <c r="G118" s="158">
        <v>2018</v>
      </c>
      <c r="H118" s="158"/>
      <c r="I118" s="158">
        <v>2019</v>
      </c>
      <c r="J118" s="158"/>
      <c r="K118" s="158">
        <v>2020</v>
      </c>
      <c r="L118" s="158"/>
      <c r="M118" s="158">
        <v>2021</v>
      </c>
      <c r="N118" s="158"/>
      <c r="O118" s="158">
        <v>2022</v>
      </c>
      <c r="P118" s="158"/>
      <c r="Q118" s="158">
        <v>2022</v>
      </c>
      <c r="R118" s="158"/>
      <c r="S118" s="175"/>
      <c r="T118" s="175"/>
      <c r="U118" s="203"/>
    </row>
    <row r="119" spans="1:21" s="35" customFormat="1" ht="50.25" customHeight="1" x14ac:dyDescent="0.3">
      <c r="A119" s="665"/>
      <c r="B119" s="189" t="s">
        <v>333</v>
      </c>
      <c r="C119" s="159">
        <v>13149</v>
      </c>
      <c r="D119" s="160"/>
      <c r="E119" s="159">
        <v>13324</v>
      </c>
      <c r="F119" s="160"/>
      <c r="G119" s="159">
        <v>13612</v>
      </c>
      <c r="H119" s="160"/>
      <c r="I119" s="159">
        <v>13994</v>
      </c>
      <c r="J119" s="160"/>
      <c r="K119" s="159">
        <v>14450</v>
      </c>
      <c r="L119" s="160"/>
      <c r="M119" s="159">
        <v>16418</v>
      </c>
      <c r="N119" s="160"/>
      <c r="O119" s="159">
        <v>17636</v>
      </c>
      <c r="P119" s="160"/>
      <c r="Q119" s="159">
        <v>25221</v>
      </c>
      <c r="R119" s="160"/>
      <c r="S119" s="173"/>
      <c r="T119" s="174" t="s">
        <v>332</v>
      </c>
      <c r="U119" s="305" t="s">
        <v>332</v>
      </c>
    </row>
    <row r="120" spans="1:21" s="35" customFormat="1" ht="15" customHeight="1" x14ac:dyDescent="0.3">
      <c r="A120" s="665"/>
      <c r="B120" s="185"/>
      <c r="C120" s="158">
        <v>2016</v>
      </c>
      <c r="D120" s="158"/>
      <c r="E120" s="158">
        <v>2017</v>
      </c>
      <c r="F120" s="158"/>
      <c r="G120" s="158">
        <v>2018</v>
      </c>
      <c r="H120" s="158"/>
      <c r="I120" s="158">
        <v>2019</v>
      </c>
      <c r="J120" s="158"/>
      <c r="K120" s="158">
        <v>2020</v>
      </c>
      <c r="L120" s="158"/>
      <c r="M120" s="158">
        <v>2021</v>
      </c>
      <c r="N120" s="158"/>
      <c r="O120" s="158">
        <v>2022</v>
      </c>
      <c r="P120" s="158"/>
      <c r="Q120" s="158">
        <v>2022</v>
      </c>
      <c r="R120" s="158"/>
      <c r="S120" s="175"/>
      <c r="T120" s="175"/>
      <c r="U120" s="203"/>
    </row>
    <row r="121" spans="1:21" s="35" customFormat="1" ht="71.25" customHeight="1" x14ac:dyDescent="0.3">
      <c r="A121" s="665"/>
      <c r="B121" s="170" t="s">
        <v>950</v>
      </c>
      <c r="C121" s="514">
        <v>15.17</v>
      </c>
      <c r="D121" s="160"/>
      <c r="E121" s="310">
        <v>19.329999999999998</v>
      </c>
      <c r="F121" s="178"/>
      <c r="G121" s="310">
        <v>23.3</v>
      </c>
      <c r="H121" s="178"/>
      <c r="I121" s="183">
        <v>26.93</v>
      </c>
      <c r="J121" s="178"/>
      <c r="K121" s="183">
        <v>30.43</v>
      </c>
      <c r="L121" s="178"/>
      <c r="M121" s="183">
        <v>31.55</v>
      </c>
      <c r="N121" s="178"/>
      <c r="O121" s="183">
        <v>38.94</v>
      </c>
      <c r="P121" s="160"/>
      <c r="Q121" s="310">
        <v>29.3</v>
      </c>
      <c r="R121" s="160"/>
      <c r="S121" s="173"/>
      <c r="T121" s="174" t="s">
        <v>332</v>
      </c>
      <c r="U121" s="305" t="s">
        <v>332</v>
      </c>
    </row>
    <row r="122" spans="1:21" s="35" customFormat="1" ht="15" customHeight="1" x14ac:dyDescent="0.3">
      <c r="A122" s="665"/>
      <c r="B122" s="185"/>
      <c r="C122" s="158">
        <v>2016</v>
      </c>
      <c r="D122" s="158"/>
      <c r="E122" s="158">
        <v>2017</v>
      </c>
      <c r="F122" s="158"/>
      <c r="G122" s="158">
        <v>2018</v>
      </c>
      <c r="H122" s="158"/>
      <c r="I122" s="158">
        <v>2019</v>
      </c>
      <c r="J122" s="158"/>
      <c r="K122" s="158">
        <v>2020</v>
      </c>
      <c r="L122" s="158"/>
      <c r="M122" s="158">
        <v>2021</v>
      </c>
      <c r="N122" s="158"/>
      <c r="O122" s="158">
        <v>2022</v>
      </c>
      <c r="P122" s="158"/>
      <c r="Q122" s="158">
        <v>2022</v>
      </c>
      <c r="R122" s="158"/>
      <c r="S122" s="175"/>
      <c r="T122" s="175"/>
      <c r="U122" s="203"/>
    </row>
    <row r="123" spans="1:21" s="35" customFormat="1" ht="50.25" customHeight="1" x14ac:dyDescent="0.3">
      <c r="A123" s="665"/>
      <c r="B123" s="189" t="s">
        <v>951</v>
      </c>
      <c r="C123" s="159">
        <v>248</v>
      </c>
      <c r="D123" s="160"/>
      <c r="E123" s="310">
        <v>293</v>
      </c>
      <c r="F123" s="160"/>
      <c r="G123" s="159">
        <v>353</v>
      </c>
      <c r="H123" s="160"/>
      <c r="I123" s="159">
        <v>408</v>
      </c>
      <c r="J123" s="160"/>
      <c r="K123" s="159">
        <v>461</v>
      </c>
      <c r="L123" s="160"/>
      <c r="M123" s="159">
        <v>478</v>
      </c>
      <c r="N123" s="160"/>
      <c r="O123" s="159">
        <v>590</v>
      </c>
      <c r="P123" s="160"/>
      <c r="Q123" s="159">
        <v>479</v>
      </c>
      <c r="R123" s="160"/>
      <c r="S123" s="173"/>
      <c r="T123" s="174" t="s">
        <v>332</v>
      </c>
      <c r="U123" s="305" t="s">
        <v>332</v>
      </c>
    </row>
    <row r="124" spans="1:21" s="35" customFormat="1" ht="15" customHeight="1" x14ac:dyDescent="0.3">
      <c r="A124" s="665"/>
      <c r="B124" s="185"/>
      <c r="C124" s="158">
        <v>2016</v>
      </c>
      <c r="D124" s="158"/>
      <c r="E124" s="158">
        <v>2017</v>
      </c>
      <c r="F124" s="158"/>
      <c r="G124" s="158">
        <v>2018</v>
      </c>
      <c r="H124" s="158"/>
      <c r="I124" s="158">
        <v>2019</v>
      </c>
      <c r="J124" s="158"/>
      <c r="K124" s="158">
        <v>2020</v>
      </c>
      <c r="L124" s="158"/>
      <c r="M124" s="158">
        <v>2021</v>
      </c>
      <c r="N124" s="158"/>
      <c r="O124" s="158">
        <v>2022</v>
      </c>
      <c r="P124" s="158"/>
      <c r="Q124" s="158">
        <v>2022</v>
      </c>
      <c r="R124" s="158"/>
      <c r="S124" s="175"/>
      <c r="T124" s="175"/>
      <c r="U124" s="203"/>
    </row>
    <row r="125" spans="1:21" s="35" customFormat="1" ht="15" customHeight="1" x14ac:dyDescent="0.3">
      <c r="A125" s="665"/>
      <c r="B125" s="661" t="s">
        <v>201</v>
      </c>
      <c r="C125" s="662"/>
      <c r="D125" s="662"/>
      <c r="E125" s="662"/>
      <c r="F125" s="662"/>
      <c r="G125" s="662"/>
      <c r="H125" s="662"/>
      <c r="I125" s="662"/>
      <c r="J125" s="662"/>
      <c r="K125" s="662"/>
      <c r="L125" s="662"/>
      <c r="M125" s="662"/>
      <c r="N125" s="662"/>
      <c r="O125" s="662"/>
      <c r="P125" s="662"/>
      <c r="Q125" s="662"/>
      <c r="R125" s="662"/>
      <c r="S125" s="662"/>
      <c r="T125" s="662"/>
      <c r="U125" s="663"/>
    </row>
    <row r="126" spans="1:21" s="35" customFormat="1" ht="15" customHeight="1" x14ac:dyDescent="0.3">
      <c r="A126" s="665"/>
      <c r="B126" s="351" t="s">
        <v>952</v>
      </c>
      <c r="C126" s="369"/>
      <c r="D126" s="369"/>
      <c r="E126" s="369"/>
      <c r="F126" s="369"/>
      <c r="G126" s="369"/>
      <c r="H126" s="369"/>
      <c r="I126" s="369"/>
      <c r="J126" s="369"/>
      <c r="K126" s="369"/>
      <c r="L126" s="369"/>
      <c r="M126" s="369"/>
      <c r="N126" s="369"/>
      <c r="O126" s="369"/>
      <c r="P126" s="369"/>
      <c r="Q126" s="369"/>
      <c r="R126" s="369"/>
      <c r="S126" s="369"/>
      <c r="T126" s="369"/>
      <c r="U126" s="370"/>
    </row>
    <row r="127" spans="1:21" s="35" customFormat="1" ht="48" customHeight="1" x14ac:dyDescent="0.3">
      <c r="A127" s="665"/>
      <c r="B127" s="309" t="s">
        <v>205</v>
      </c>
      <c r="C127" s="183">
        <v>20</v>
      </c>
      <c r="D127" s="178"/>
      <c r="E127" s="183">
        <v>32</v>
      </c>
      <c r="F127" s="312"/>
      <c r="G127" s="183">
        <v>29</v>
      </c>
      <c r="H127" s="178"/>
      <c r="I127" s="183">
        <v>30</v>
      </c>
      <c r="J127" s="178"/>
      <c r="K127" s="183">
        <v>35</v>
      </c>
      <c r="L127" s="178"/>
      <c r="M127" s="160"/>
      <c r="N127" s="178"/>
      <c r="O127" s="160"/>
      <c r="P127" s="178"/>
      <c r="Q127" s="183">
        <v>100</v>
      </c>
      <c r="R127" s="178"/>
      <c r="S127" s="173"/>
      <c r="T127" s="174" t="s">
        <v>140</v>
      </c>
      <c r="U127" s="203" t="s">
        <v>140</v>
      </c>
    </row>
    <row r="128" spans="1:21" s="35" customFormat="1" ht="15" customHeight="1" x14ac:dyDescent="0.3">
      <c r="A128" s="665"/>
      <c r="B128" s="185"/>
      <c r="C128" s="158">
        <v>2015</v>
      </c>
      <c r="D128" s="158"/>
      <c r="E128" s="158">
        <v>2017</v>
      </c>
      <c r="F128" s="158"/>
      <c r="G128" s="158">
        <v>2018</v>
      </c>
      <c r="H128" s="158"/>
      <c r="I128" s="158">
        <v>2019</v>
      </c>
      <c r="J128" s="158"/>
      <c r="K128" s="158">
        <v>2020</v>
      </c>
      <c r="L128" s="158"/>
      <c r="M128" s="158">
        <v>2021</v>
      </c>
      <c r="N128" s="158"/>
      <c r="O128" s="158">
        <v>2022</v>
      </c>
      <c r="P128" s="158"/>
      <c r="Q128" s="158">
        <v>2022</v>
      </c>
      <c r="R128" s="158"/>
      <c r="S128" s="175"/>
      <c r="T128" s="175"/>
      <c r="U128" s="203"/>
    </row>
    <row r="129" spans="1:21" s="35" customFormat="1" ht="48" customHeight="1" x14ac:dyDescent="0.3">
      <c r="A129" s="665"/>
      <c r="B129" s="309" t="s">
        <v>156</v>
      </c>
      <c r="C129" s="183">
        <v>54</v>
      </c>
      <c r="D129" s="160"/>
      <c r="E129" s="183">
        <v>34</v>
      </c>
      <c r="F129" s="312"/>
      <c r="G129" s="183">
        <v>41</v>
      </c>
      <c r="H129" s="160"/>
      <c r="I129" s="183">
        <v>49</v>
      </c>
      <c r="J129" s="160"/>
      <c r="K129" s="183">
        <v>44</v>
      </c>
      <c r="L129" s="160"/>
      <c r="M129" s="160"/>
      <c r="N129" s="160"/>
      <c r="O129" s="160"/>
      <c r="P129" s="160"/>
      <c r="Q129" s="183">
        <v>100</v>
      </c>
      <c r="R129" s="160"/>
      <c r="S129" s="173"/>
      <c r="T129" s="174" t="s">
        <v>140</v>
      </c>
      <c r="U129" s="203" t="s">
        <v>140</v>
      </c>
    </row>
    <row r="130" spans="1:21" s="35" customFormat="1" ht="15" customHeight="1" x14ac:dyDescent="0.3">
      <c r="A130" s="665"/>
      <c r="B130" s="185"/>
      <c r="C130" s="158">
        <v>2015</v>
      </c>
      <c r="D130" s="158"/>
      <c r="E130" s="158">
        <v>2017</v>
      </c>
      <c r="F130" s="158"/>
      <c r="G130" s="158">
        <v>2018</v>
      </c>
      <c r="H130" s="158"/>
      <c r="I130" s="158">
        <v>2019</v>
      </c>
      <c r="J130" s="158"/>
      <c r="K130" s="158">
        <v>2020</v>
      </c>
      <c r="L130" s="158"/>
      <c r="M130" s="158">
        <v>2021</v>
      </c>
      <c r="N130" s="158"/>
      <c r="O130" s="158">
        <v>2022</v>
      </c>
      <c r="P130" s="158"/>
      <c r="Q130" s="158">
        <v>2022</v>
      </c>
      <c r="R130" s="158"/>
      <c r="S130" s="175"/>
      <c r="T130" s="175"/>
      <c r="U130" s="203"/>
    </row>
    <row r="131" spans="1:21" s="35" customFormat="1" ht="15" customHeight="1" x14ac:dyDescent="0.3">
      <c r="A131" s="632" t="s">
        <v>334</v>
      </c>
      <c r="B131" s="633"/>
      <c r="C131" s="633"/>
      <c r="D131" s="633"/>
      <c r="E131" s="633"/>
      <c r="F131" s="633"/>
      <c r="G131" s="633"/>
      <c r="H131" s="633"/>
      <c r="I131" s="633"/>
      <c r="J131" s="633"/>
      <c r="K131" s="633"/>
      <c r="L131" s="633"/>
      <c r="M131" s="633"/>
      <c r="N131" s="633"/>
      <c r="O131" s="633"/>
      <c r="P131" s="633"/>
      <c r="Q131" s="633"/>
      <c r="R131" s="633"/>
      <c r="S131" s="633"/>
      <c r="T131" s="633"/>
      <c r="U131" s="634"/>
    </row>
    <row r="132" spans="1:21" s="35" customFormat="1" ht="15" customHeight="1" x14ac:dyDescent="0.3">
      <c r="A132" s="664" t="s">
        <v>735</v>
      </c>
      <c r="B132" s="661" t="s">
        <v>198</v>
      </c>
      <c r="C132" s="662"/>
      <c r="D132" s="662"/>
      <c r="E132" s="662"/>
      <c r="F132" s="662"/>
      <c r="G132" s="662"/>
      <c r="H132" s="662"/>
      <c r="I132" s="662"/>
      <c r="J132" s="662"/>
      <c r="K132" s="662"/>
      <c r="L132" s="662"/>
      <c r="M132" s="662"/>
      <c r="N132" s="662"/>
      <c r="O132" s="662"/>
      <c r="P132" s="662"/>
      <c r="Q132" s="662"/>
      <c r="R132" s="662"/>
      <c r="S132" s="662"/>
      <c r="T132" s="662"/>
      <c r="U132" s="663"/>
    </row>
    <row r="133" spans="1:21" s="35" customFormat="1" ht="15" customHeight="1" x14ac:dyDescent="0.3">
      <c r="A133" s="665"/>
      <c r="B133" s="667" t="s">
        <v>199</v>
      </c>
      <c r="C133" s="668"/>
      <c r="D133" s="668"/>
      <c r="E133" s="668"/>
      <c r="F133" s="668"/>
      <c r="G133" s="668"/>
      <c r="H133" s="668"/>
      <c r="I133" s="668"/>
      <c r="J133" s="668"/>
      <c r="K133" s="668"/>
      <c r="L133" s="668"/>
      <c r="M133" s="668"/>
      <c r="N133" s="668"/>
      <c r="O133" s="668"/>
      <c r="P133" s="668"/>
      <c r="Q133" s="668"/>
      <c r="R133" s="668"/>
      <c r="S133" s="668"/>
      <c r="T133" s="668"/>
      <c r="U133" s="669"/>
    </row>
    <row r="134" spans="1:21" s="35" customFormat="1" ht="51" customHeight="1" x14ac:dyDescent="0.3">
      <c r="A134" s="665"/>
      <c r="B134" s="64" t="s">
        <v>200</v>
      </c>
      <c r="C134" s="183">
        <v>143</v>
      </c>
      <c r="D134" s="161"/>
      <c r="E134" s="466">
        <v>150</v>
      </c>
      <c r="F134" s="161"/>
      <c r="G134" s="182">
        <v>154</v>
      </c>
      <c r="H134" s="161"/>
      <c r="I134" s="182">
        <v>161</v>
      </c>
      <c r="J134" s="161"/>
      <c r="K134" s="182">
        <v>157.58000000000001</v>
      </c>
      <c r="L134" s="161"/>
      <c r="M134" s="182">
        <v>179.28</v>
      </c>
      <c r="N134" s="161"/>
      <c r="O134" s="182">
        <v>183.02</v>
      </c>
      <c r="P134" s="161"/>
      <c r="Q134" s="182">
        <v>166</v>
      </c>
      <c r="R134" s="161"/>
      <c r="S134" s="129"/>
      <c r="T134" s="106" t="s">
        <v>214</v>
      </c>
      <c r="U134" s="166" t="s">
        <v>214</v>
      </c>
    </row>
    <row r="135" spans="1:21" s="35" customFormat="1" ht="15" customHeight="1" x14ac:dyDescent="0.3">
      <c r="A135" s="665"/>
      <c r="B135" s="122"/>
      <c r="C135" s="133">
        <v>2016</v>
      </c>
      <c r="D135" s="133"/>
      <c r="E135" s="158">
        <v>2017</v>
      </c>
      <c r="F135" s="158"/>
      <c r="G135" s="158">
        <v>2018</v>
      </c>
      <c r="H135" s="158"/>
      <c r="I135" s="158">
        <v>2019</v>
      </c>
      <c r="J135" s="158"/>
      <c r="K135" s="158">
        <v>2020</v>
      </c>
      <c r="L135" s="158"/>
      <c r="M135" s="158">
        <v>2021</v>
      </c>
      <c r="N135" s="158"/>
      <c r="O135" s="158">
        <v>2022</v>
      </c>
      <c r="P135" s="158"/>
      <c r="Q135" s="158">
        <v>2022</v>
      </c>
      <c r="R135" s="133"/>
      <c r="S135" s="128"/>
      <c r="T135" s="128"/>
      <c r="U135" s="165"/>
    </row>
    <row r="136" spans="1:21" s="35" customFormat="1" ht="65.25" customHeight="1" x14ac:dyDescent="0.3">
      <c r="A136" s="665"/>
      <c r="B136" s="64" t="s">
        <v>953</v>
      </c>
      <c r="C136" s="183">
        <v>59</v>
      </c>
      <c r="D136" s="161"/>
      <c r="E136" s="182">
        <v>60.35</v>
      </c>
      <c r="F136" s="181"/>
      <c r="G136" s="182">
        <v>61.39</v>
      </c>
      <c r="H136" s="181"/>
      <c r="I136" s="182">
        <v>63.02</v>
      </c>
      <c r="J136" s="181"/>
      <c r="K136" s="182">
        <v>64.12</v>
      </c>
      <c r="L136" s="181"/>
      <c r="M136" s="182">
        <v>65.28</v>
      </c>
      <c r="N136" s="181"/>
      <c r="O136" s="182">
        <v>66.75</v>
      </c>
      <c r="P136" s="161"/>
      <c r="Q136" s="182">
        <v>67</v>
      </c>
      <c r="R136" s="161"/>
      <c r="S136" s="129"/>
      <c r="T136" s="106" t="s">
        <v>214</v>
      </c>
      <c r="U136" s="166" t="s">
        <v>214</v>
      </c>
    </row>
    <row r="137" spans="1:21" s="35" customFormat="1" ht="15" customHeight="1" x14ac:dyDescent="0.3">
      <c r="A137" s="666"/>
      <c r="B137" s="122"/>
      <c r="C137" s="158">
        <v>2016</v>
      </c>
      <c r="D137" s="133"/>
      <c r="E137" s="158">
        <v>2017</v>
      </c>
      <c r="F137" s="158"/>
      <c r="G137" s="158">
        <v>2018</v>
      </c>
      <c r="H137" s="158"/>
      <c r="I137" s="158">
        <v>2019</v>
      </c>
      <c r="J137" s="158"/>
      <c r="K137" s="158">
        <v>2020</v>
      </c>
      <c r="L137" s="158"/>
      <c r="M137" s="158">
        <v>2021</v>
      </c>
      <c r="N137" s="158"/>
      <c r="O137" s="158">
        <v>2022</v>
      </c>
      <c r="P137" s="158"/>
      <c r="Q137" s="158">
        <v>2022</v>
      </c>
      <c r="R137" s="133"/>
      <c r="S137" s="128"/>
      <c r="T137" s="128"/>
      <c r="U137" s="165"/>
    </row>
    <row r="138" spans="1:21" s="35" customFormat="1" x14ac:dyDescent="0.3">
      <c r="A138" s="131"/>
      <c r="B138" s="519"/>
      <c r="C138" s="520"/>
      <c r="D138" s="521"/>
      <c r="E138" s="520"/>
      <c r="F138" s="520"/>
      <c r="G138" s="520"/>
      <c r="H138" s="520"/>
      <c r="I138" s="520"/>
      <c r="J138" s="520"/>
      <c r="K138" s="520"/>
      <c r="L138" s="520"/>
      <c r="M138" s="520"/>
      <c r="N138" s="520"/>
      <c r="O138" s="520"/>
      <c r="P138" s="520"/>
      <c r="Q138" s="520"/>
      <c r="R138" s="521"/>
      <c r="S138" s="522"/>
      <c r="T138" s="522"/>
      <c r="U138" s="523"/>
    </row>
    <row r="139" spans="1:21" s="35" customFormat="1" ht="15" customHeight="1" x14ac:dyDescent="0.3">
      <c r="A139" s="356"/>
      <c r="B139" s="320"/>
      <c r="C139" s="357"/>
      <c r="D139" s="357"/>
      <c r="E139" s="357"/>
      <c r="F139" s="357"/>
      <c r="G139" s="357"/>
      <c r="H139" s="357"/>
      <c r="I139" s="357"/>
      <c r="J139" s="357"/>
      <c r="K139" s="357"/>
      <c r="L139" s="357"/>
      <c r="M139" s="357"/>
      <c r="N139" s="357"/>
      <c r="O139" s="357"/>
      <c r="P139" s="357"/>
      <c r="Q139" s="357"/>
      <c r="R139" s="357"/>
      <c r="S139" s="357"/>
      <c r="T139" s="357"/>
      <c r="U139" s="357"/>
    </row>
    <row r="140" spans="1:21" s="35" customFormat="1" ht="15" customHeight="1" x14ac:dyDescent="0.3">
      <c r="A140" s="610" t="s">
        <v>1367</v>
      </c>
      <c r="B140" s="610"/>
      <c r="C140" s="610"/>
      <c r="D140" s="610"/>
      <c r="E140" s="610"/>
      <c r="F140" s="610"/>
      <c r="G140" s="610"/>
      <c r="H140" s="610"/>
      <c r="I140" s="610"/>
      <c r="J140" s="610"/>
      <c r="K140" s="610"/>
      <c r="L140" s="610"/>
      <c r="M140" s="610"/>
      <c r="N140" s="610"/>
      <c r="O140" s="610"/>
      <c r="P140" s="610"/>
      <c r="Q140" s="610"/>
      <c r="R140" s="610"/>
      <c r="S140" s="610"/>
      <c r="T140" s="610"/>
      <c r="U140" s="610"/>
    </row>
    <row r="141" spans="1:21" s="35" customFormat="1" ht="15" customHeight="1" x14ac:dyDescent="0.3">
      <c r="A141" s="610" t="s">
        <v>1368</v>
      </c>
      <c r="B141" s="610"/>
      <c r="C141" s="610"/>
      <c r="D141" s="610"/>
      <c r="E141" s="610"/>
      <c r="F141" s="610"/>
      <c r="G141" s="610"/>
      <c r="H141" s="610"/>
      <c r="I141" s="610"/>
      <c r="J141" s="610"/>
      <c r="K141" s="610"/>
      <c r="L141" s="610"/>
      <c r="M141" s="610"/>
      <c r="N141" s="610"/>
      <c r="O141" s="610"/>
      <c r="P141" s="610"/>
      <c r="Q141" s="610"/>
      <c r="R141" s="610"/>
      <c r="S141" s="610"/>
      <c r="T141" s="610"/>
      <c r="U141" s="610"/>
    </row>
    <row r="142" spans="1:21" s="35" customFormat="1" ht="15" customHeight="1" x14ac:dyDescent="0.3">
      <c r="A142" s="610" t="s">
        <v>1369</v>
      </c>
      <c r="B142" s="610"/>
      <c r="C142" s="610"/>
      <c r="D142" s="610"/>
      <c r="E142" s="610"/>
      <c r="F142" s="610"/>
      <c r="G142" s="610"/>
      <c r="H142" s="610"/>
      <c r="I142" s="610"/>
      <c r="J142" s="610"/>
      <c r="K142" s="610"/>
      <c r="L142" s="610"/>
      <c r="M142" s="610"/>
      <c r="N142" s="610"/>
      <c r="O142" s="610"/>
      <c r="P142" s="610"/>
      <c r="Q142" s="610"/>
      <c r="R142" s="610"/>
      <c r="S142" s="610"/>
      <c r="T142" s="610"/>
      <c r="U142" s="610"/>
    </row>
    <row r="143" spans="1:21" s="35" customFormat="1" ht="15" customHeight="1" x14ac:dyDescent="0.3">
      <c r="A143" s="610" t="s">
        <v>1370</v>
      </c>
      <c r="B143" s="610"/>
      <c r="C143" s="610"/>
      <c r="D143" s="610"/>
      <c r="E143" s="610"/>
      <c r="F143" s="610"/>
      <c r="G143" s="610"/>
      <c r="H143" s="610"/>
      <c r="I143" s="610"/>
      <c r="J143" s="610"/>
      <c r="K143" s="610"/>
      <c r="L143" s="610"/>
      <c r="M143" s="610"/>
      <c r="N143" s="610"/>
      <c r="O143" s="610"/>
      <c r="P143" s="610"/>
      <c r="Q143" s="610"/>
      <c r="R143" s="610"/>
      <c r="S143" s="610"/>
      <c r="T143" s="610"/>
      <c r="U143" s="610"/>
    </row>
    <row r="144" spans="1:21" s="35" customFormat="1" ht="15" customHeight="1" x14ac:dyDescent="0.3">
      <c r="A144" s="239" t="s">
        <v>1371</v>
      </c>
      <c r="B144" s="131"/>
      <c r="C144" s="131"/>
      <c r="D144" s="131"/>
      <c r="E144" s="131"/>
      <c r="F144" s="131"/>
      <c r="G144" s="131"/>
      <c r="H144" s="131"/>
      <c r="I144" s="131"/>
      <c r="J144" s="131"/>
      <c r="K144" s="131"/>
      <c r="L144" s="131"/>
      <c r="M144" s="131"/>
      <c r="N144" s="131"/>
      <c r="O144" s="131"/>
      <c r="P144" s="131"/>
      <c r="Q144" s="131"/>
      <c r="R144" s="131"/>
      <c r="S144" s="131"/>
      <c r="T144" s="131"/>
      <c r="U144" s="131"/>
    </row>
    <row r="145" spans="1:21" s="35" customFormat="1" ht="15" customHeight="1" x14ac:dyDescent="0.3">
      <c r="A145" s="610"/>
      <c r="B145" s="610"/>
      <c r="C145" s="610"/>
      <c r="D145" s="610"/>
      <c r="E145" s="610"/>
      <c r="F145" s="610"/>
      <c r="G145" s="610"/>
      <c r="H145" s="610"/>
      <c r="I145" s="610"/>
      <c r="J145" s="610"/>
      <c r="K145" s="610"/>
      <c r="L145" s="610"/>
      <c r="M145" s="610"/>
      <c r="N145" s="610"/>
      <c r="O145" s="610"/>
      <c r="P145" s="610"/>
      <c r="Q145" s="610"/>
      <c r="R145" s="610"/>
      <c r="S145" s="610"/>
      <c r="T145" s="610"/>
      <c r="U145" s="610"/>
    </row>
    <row r="146" spans="1:21" s="35" customFormat="1" ht="15" customHeight="1" x14ac:dyDescent="0.3">
      <c r="A146" s="610"/>
      <c r="B146" s="610"/>
      <c r="C146" s="610"/>
      <c r="D146" s="610"/>
      <c r="E146" s="610"/>
      <c r="F146" s="610"/>
      <c r="G146" s="610"/>
      <c r="H146" s="610"/>
      <c r="I146" s="610"/>
      <c r="J146" s="610"/>
      <c r="K146" s="610"/>
      <c r="L146" s="610"/>
      <c r="M146" s="610"/>
      <c r="N146" s="610"/>
      <c r="O146" s="610"/>
      <c r="P146" s="610"/>
      <c r="Q146" s="610"/>
      <c r="R146" s="610"/>
      <c r="S146" s="610"/>
      <c r="T146" s="610"/>
      <c r="U146" s="610"/>
    </row>
    <row r="147" spans="1:21" s="35" customFormat="1" ht="15" customHeight="1" x14ac:dyDescent="0.3">
      <c r="A147" s="131" t="s">
        <v>394</v>
      </c>
      <c r="B147" s="40"/>
      <c r="C147" s="40"/>
      <c r="D147" s="40"/>
      <c r="E147" s="40"/>
      <c r="F147" s="40"/>
      <c r="G147" s="40"/>
      <c r="H147" s="40"/>
      <c r="I147" s="40"/>
      <c r="J147" s="40"/>
      <c r="K147" s="40"/>
      <c r="L147" s="40"/>
      <c r="M147" s="40"/>
      <c r="N147" s="40"/>
      <c r="O147" s="40"/>
      <c r="P147" s="40"/>
      <c r="Q147" s="40"/>
      <c r="R147" s="40"/>
      <c r="S147" s="40"/>
      <c r="T147" s="40"/>
      <c r="U147" s="40"/>
    </row>
    <row r="148" spans="1:21" s="35" customFormat="1" ht="15" customHeight="1" x14ac:dyDescent="0.3">
      <c r="A148" s="239" t="s">
        <v>401</v>
      </c>
      <c r="B148" s="40"/>
      <c r="C148" s="40"/>
      <c r="D148" s="40"/>
      <c r="E148" s="239" t="s">
        <v>1378</v>
      </c>
      <c r="F148" s="40"/>
      <c r="G148" s="40"/>
      <c r="H148" s="40"/>
      <c r="J148" s="40"/>
      <c r="K148" s="40"/>
      <c r="L148" s="40"/>
      <c r="M148" s="113" t="s">
        <v>389</v>
      </c>
      <c r="N148" s="40"/>
      <c r="P148" s="40"/>
      <c r="Q148" s="40"/>
      <c r="R148" s="40"/>
      <c r="S148" s="239" t="s">
        <v>1376</v>
      </c>
      <c r="U148" s="40"/>
    </row>
    <row r="149" spans="1:21" s="35" customFormat="1" ht="15" customHeight="1" x14ac:dyDescent="0.3">
      <c r="A149" s="239" t="s">
        <v>1372</v>
      </c>
      <c r="B149" s="40"/>
      <c r="C149" s="40"/>
      <c r="D149" s="40"/>
      <c r="E149" s="113" t="s">
        <v>377</v>
      </c>
      <c r="F149" s="40"/>
      <c r="G149" s="40"/>
      <c r="H149" s="40"/>
      <c r="J149" s="40"/>
      <c r="K149" s="40"/>
      <c r="L149" s="40"/>
      <c r="M149" s="113" t="s">
        <v>405</v>
      </c>
      <c r="N149" s="40"/>
      <c r="P149" s="40"/>
      <c r="Q149" s="40"/>
      <c r="R149" s="40"/>
      <c r="S149" s="113" t="s">
        <v>410</v>
      </c>
      <c r="U149" s="40"/>
    </row>
    <row r="150" spans="1:21" s="35" customFormat="1" ht="15" customHeight="1" x14ac:dyDescent="0.3">
      <c r="A150" s="239" t="s">
        <v>1373</v>
      </c>
      <c r="B150" s="40"/>
      <c r="C150" s="40"/>
      <c r="D150" s="40"/>
      <c r="E150" s="239" t="s">
        <v>1323</v>
      </c>
      <c r="F150" s="40"/>
      <c r="G150" s="40"/>
      <c r="H150" s="40"/>
      <c r="J150" s="40"/>
      <c r="K150" s="40"/>
      <c r="L150" s="40"/>
      <c r="M150" s="113" t="s">
        <v>406</v>
      </c>
      <c r="N150" s="40"/>
      <c r="P150" s="40"/>
      <c r="Q150" s="40"/>
      <c r="R150" s="40"/>
      <c r="S150" s="113" t="s">
        <v>411</v>
      </c>
      <c r="U150" s="40"/>
    </row>
    <row r="151" spans="1:21" s="35" customFormat="1" ht="15" customHeight="1" x14ac:dyDescent="0.3">
      <c r="A151" s="239" t="s">
        <v>402</v>
      </c>
      <c r="B151" s="40"/>
      <c r="C151" s="40"/>
      <c r="D151" s="40"/>
      <c r="E151" s="113" t="s">
        <v>357</v>
      </c>
      <c r="F151" s="40"/>
      <c r="G151" s="40"/>
      <c r="H151" s="40"/>
      <c r="J151" s="40"/>
      <c r="K151" s="40"/>
      <c r="L151" s="40"/>
      <c r="M151" s="113" t="s">
        <v>407</v>
      </c>
      <c r="N151" s="40"/>
      <c r="P151" s="40"/>
      <c r="Q151" s="40"/>
      <c r="R151" s="40"/>
      <c r="S151" s="113" t="s">
        <v>412</v>
      </c>
      <c r="U151" s="40"/>
    </row>
    <row r="152" spans="1:21" s="35" customFormat="1" ht="15" customHeight="1" x14ac:dyDescent="0.3">
      <c r="A152" s="239" t="s">
        <v>1374</v>
      </c>
      <c r="B152" s="40"/>
      <c r="C152" s="40"/>
      <c r="D152" s="40"/>
      <c r="E152" s="113" t="s">
        <v>403</v>
      </c>
      <c r="F152" s="40"/>
      <c r="G152" s="40"/>
      <c r="H152" s="40"/>
      <c r="J152" s="40"/>
      <c r="K152" s="40"/>
      <c r="L152" s="40"/>
      <c r="M152" s="113" t="s">
        <v>408</v>
      </c>
      <c r="N152" s="40"/>
      <c r="P152" s="40"/>
      <c r="Q152" s="40"/>
      <c r="R152" s="40"/>
      <c r="S152" s="40"/>
      <c r="U152" s="40"/>
    </row>
    <row r="153" spans="1:21" s="35" customFormat="1" ht="15" customHeight="1" x14ac:dyDescent="0.3">
      <c r="A153" s="239" t="s">
        <v>1377</v>
      </c>
      <c r="E153" s="239" t="s">
        <v>1375</v>
      </c>
      <c r="M153" s="113" t="s">
        <v>409</v>
      </c>
    </row>
    <row r="154" spans="1:21" s="35" customFormat="1" ht="15" customHeight="1" x14ac:dyDescent="0.3"/>
    <row r="155" spans="1:21" s="35" customFormat="1" ht="15" customHeight="1" x14ac:dyDescent="0.3"/>
    <row r="156" spans="1:21" s="35" customFormat="1" ht="15" customHeight="1" x14ac:dyDescent="0.3">
      <c r="O156" s="113"/>
    </row>
    <row r="157" spans="1:21" s="35" customFormat="1" ht="15" customHeight="1" x14ac:dyDescent="0.3">
      <c r="O157" s="113"/>
    </row>
    <row r="158" spans="1:21" s="35" customFormat="1" ht="15" customHeight="1" x14ac:dyDescent="0.3"/>
    <row r="159" spans="1:21" s="35" customFormat="1" ht="12.75" customHeight="1" x14ac:dyDescent="0.3">
      <c r="O159" s="113"/>
    </row>
    <row r="160" spans="1:21" s="35" customFormat="1" ht="12.75" customHeight="1" x14ac:dyDescent="0.3"/>
    <row r="161" spans="1:21" s="35" customFormat="1" ht="12.75" customHeight="1" x14ac:dyDescent="0.3"/>
    <row r="162" spans="1:21" s="35" customFormat="1" ht="12.75" customHeight="1" x14ac:dyDescent="0.3"/>
    <row r="163" spans="1:21" s="35" customFormat="1" x14ac:dyDescent="0.3"/>
    <row r="164" spans="1:21" s="35" customFormat="1" x14ac:dyDescent="0.3">
      <c r="B164" s="76"/>
      <c r="C164" s="76"/>
      <c r="D164" s="76"/>
      <c r="E164" s="76"/>
      <c r="F164" s="76"/>
      <c r="G164" s="76"/>
      <c r="H164" s="76"/>
      <c r="I164" s="76"/>
      <c r="J164" s="76"/>
      <c r="K164" s="76"/>
      <c r="L164" s="76"/>
      <c r="M164" s="76"/>
      <c r="N164" s="76"/>
      <c r="P164" s="76"/>
      <c r="Q164" s="76"/>
      <c r="R164" s="76"/>
      <c r="S164" s="76"/>
      <c r="T164" s="76"/>
      <c r="U164" s="76"/>
    </row>
    <row r="165" spans="1:21" s="35" customFormat="1" x14ac:dyDescent="0.3">
      <c r="B165" s="34"/>
      <c r="O165" s="113"/>
    </row>
    <row r="166" spans="1:21" s="35" customFormat="1" x14ac:dyDescent="0.3">
      <c r="B166" s="34"/>
      <c r="O166" s="113"/>
    </row>
    <row r="167" spans="1:21" s="35" customFormat="1" x14ac:dyDescent="0.3">
      <c r="B167" s="34"/>
    </row>
    <row r="168" spans="1:21" s="35" customFormat="1" x14ac:dyDescent="0.3">
      <c r="B168" s="34"/>
    </row>
    <row r="169" spans="1:21" s="35" customFormat="1" ht="14" x14ac:dyDescent="0.3">
      <c r="B169" s="79"/>
      <c r="C169" s="80"/>
      <c r="D169" s="80"/>
      <c r="E169" s="80"/>
      <c r="F169" s="80"/>
      <c r="G169" s="80"/>
      <c r="H169" s="80"/>
      <c r="I169" s="80"/>
      <c r="J169" s="80"/>
      <c r="K169" s="80"/>
      <c r="L169" s="80"/>
      <c r="M169" s="80"/>
      <c r="N169" s="80"/>
      <c r="P169" s="80"/>
      <c r="Q169" s="80"/>
      <c r="R169" s="80"/>
      <c r="S169" s="80"/>
      <c r="T169" s="80"/>
      <c r="U169" s="80"/>
    </row>
    <row r="170" spans="1:21" s="35" customFormat="1" ht="14" x14ac:dyDescent="0.3">
      <c r="A170" s="358"/>
      <c r="B170" s="79"/>
      <c r="C170" s="80"/>
      <c r="D170" s="80"/>
      <c r="E170" s="80"/>
      <c r="F170" s="80"/>
      <c r="G170" s="80"/>
      <c r="H170" s="80"/>
      <c r="I170" s="80"/>
      <c r="J170" s="80"/>
      <c r="K170" s="80"/>
      <c r="L170" s="80"/>
      <c r="M170" s="80"/>
      <c r="N170" s="80"/>
      <c r="O170" s="80"/>
      <c r="P170" s="80"/>
      <c r="Q170" s="80"/>
      <c r="R170" s="80"/>
      <c r="S170" s="80"/>
      <c r="T170" s="80"/>
      <c r="U170" s="80"/>
    </row>
    <row r="171" spans="1:21" s="35" customFormat="1" ht="14" x14ac:dyDescent="0.3">
      <c r="A171" s="358"/>
      <c r="B171" s="79"/>
      <c r="C171" s="80"/>
      <c r="D171" s="80"/>
      <c r="E171" s="80"/>
      <c r="F171" s="80"/>
      <c r="G171" s="80"/>
      <c r="H171" s="80"/>
      <c r="I171" s="80"/>
      <c r="J171" s="80"/>
      <c r="K171" s="80"/>
      <c r="L171" s="80"/>
      <c r="M171" s="80"/>
      <c r="N171" s="80"/>
      <c r="O171" s="80"/>
      <c r="P171" s="80"/>
      <c r="Q171" s="80"/>
      <c r="R171" s="80"/>
      <c r="S171" s="80"/>
      <c r="T171" s="80"/>
      <c r="U171" s="80"/>
    </row>
    <row r="172" spans="1:21" s="35" customFormat="1" ht="14" x14ac:dyDescent="0.3">
      <c r="A172" s="358"/>
      <c r="B172" s="79"/>
      <c r="C172" s="80"/>
      <c r="D172" s="80"/>
      <c r="E172" s="80"/>
      <c r="F172" s="80"/>
      <c r="G172" s="80"/>
      <c r="H172" s="80"/>
      <c r="I172" s="80"/>
      <c r="J172" s="80"/>
      <c r="K172" s="80"/>
      <c r="L172" s="80"/>
      <c r="M172" s="80"/>
      <c r="N172" s="80"/>
      <c r="O172" s="80"/>
      <c r="P172" s="80"/>
      <c r="Q172" s="80"/>
      <c r="R172" s="80"/>
      <c r="S172" s="80"/>
      <c r="T172" s="80"/>
      <c r="U172" s="80"/>
    </row>
    <row r="173" spans="1:21" s="35" customFormat="1" ht="14" x14ac:dyDescent="0.3">
      <c r="A173" s="358"/>
      <c r="B173" s="79"/>
      <c r="C173" s="80"/>
      <c r="D173" s="80"/>
      <c r="E173" s="80"/>
      <c r="F173" s="80"/>
      <c r="G173" s="80"/>
      <c r="H173" s="80"/>
      <c r="I173" s="80"/>
      <c r="J173" s="80"/>
      <c r="K173" s="80"/>
      <c r="L173" s="80"/>
      <c r="M173" s="80"/>
      <c r="N173" s="80"/>
      <c r="O173" s="80"/>
      <c r="P173" s="80"/>
      <c r="Q173" s="80"/>
      <c r="R173" s="80"/>
      <c r="S173" s="80"/>
      <c r="T173" s="80"/>
      <c r="U173" s="80"/>
    </row>
    <row r="174" spans="1:21" s="76" customFormat="1" ht="14" x14ac:dyDescent="0.3">
      <c r="A174" s="358"/>
      <c r="B174" s="79"/>
      <c r="C174" s="80"/>
      <c r="D174" s="80"/>
      <c r="E174" s="80"/>
      <c r="F174" s="80"/>
      <c r="G174" s="80"/>
      <c r="H174" s="80"/>
      <c r="I174" s="80"/>
      <c r="J174" s="80"/>
      <c r="K174" s="80"/>
      <c r="L174" s="80"/>
      <c r="M174" s="80"/>
      <c r="N174" s="80"/>
      <c r="O174" s="80"/>
      <c r="P174" s="80"/>
      <c r="Q174" s="80"/>
      <c r="R174" s="80"/>
      <c r="S174" s="80"/>
      <c r="T174" s="80"/>
      <c r="U174" s="80"/>
    </row>
    <row r="175" spans="1:21" s="76" customFormat="1" ht="14" x14ac:dyDescent="0.3">
      <c r="A175" s="358"/>
      <c r="B175" s="79"/>
      <c r="C175" s="80"/>
      <c r="D175" s="80"/>
      <c r="E175" s="80"/>
      <c r="F175" s="80"/>
      <c r="G175" s="80"/>
      <c r="H175" s="80"/>
      <c r="I175" s="80"/>
      <c r="J175" s="80"/>
      <c r="K175" s="80"/>
      <c r="L175" s="80"/>
      <c r="M175" s="80"/>
      <c r="N175" s="80"/>
      <c r="O175" s="80"/>
      <c r="P175" s="80"/>
      <c r="Q175" s="80"/>
      <c r="R175" s="80"/>
      <c r="S175" s="80"/>
      <c r="T175" s="80"/>
      <c r="U175" s="80"/>
    </row>
    <row r="176" spans="1:21" s="76" customFormat="1" ht="14" x14ac:dyDescent="0.3">
      <c r="A176" s="358"/>
      <c r="B176" s="79"/>
      <c r="C176" s="80"/>
      <c r="D176" s="80"/>
      <c r="E176" s="80"/>
      <c r="F176" s="80"/>
      <c r="G176" s="80"/>
      <c r="H176" s="80"/>
      <c r="I176" s="80"/>
      <c r="J176" s="80"/>
      <c r="K176" s="80"/>
      <c r="L176" s="80"/>
      <c r="M176" s="80"/>
      <c r="N176" s="80"/>
      <c r="O176" s="80"/>
      <c r="P176" s="80"/>
      <c r="Q176" s="80"/>
      <c r="R176" s="80"/>
      <c r="S176" s="80"/>
      <c r="T176" s="80"/>
      <c r="U176" s="80"/>
    </row>
    <row r="177" spans="1:21" s="76" customFormat="1" ht="14" x14ac:dyDescent="0.3">
      <c r="A177" s="358"/>
      <c r="B177" s="79"/>
      <c r="C177" s="80"/>
      <c r="D177" s="80"/>
      <c r="E177" s="80"/>
      <c r="F177" s="80"/>
      <c r="G177" s="80"/>
      <c r="H177" s="80"/>
      <c r="I177" s="80"/>
      <c r="J177" s="80"/>
      <c r="K177" s="80"/>
      <c r="L177" s="80"/>
      <c r="M177" s="80"/>
      <c r="N177" s="80"/>
      <c r="O177" s="80"/>
      <c r="P177" s="80"/>
      <c r="Q177" s="80"/>
      <c r="R177" s="80"/>
      <c r="S177" s="80"/>
      <c r="T177" s="80"/>
      <c r="U177" s="80"/>
    </row>
    <row r="178" spans="1:21" s="76" customFormat="1" ht="14" x14ac:dyDescent="0.3">
      <c r="A178" s="358"/>
      <c r="B178" s="79"/>
      <c r="C178" s="80"/>
      <c r="D178" s="80"/>
      <c r="E178" s="80"/>
      <c r="F178" s="80"/>
      <c r="G178" s="80"/>
      <c r="H178" s="80"/>
      <c r="I178" s="80"/>
      <c r="J178" s="80"/>
      <c r="K178" s="80"/>
      <c r="L178" s="80"/>
      <c r="M178" s="80"/>
      <c r="N178" s="80"/>
      <c r="O178" s="80"/>
      <c r="P178" s="80"/>
      <c r="Q178" s="80"/>
      <c r="R178" s="80"/>
      <c r="S178" s="80"/>
      <c r="T178" s="80"/>
      <c r="U178" s="80"/>
    </row>
    <row r="179" spans="1:21" s="81" customFormat="1" x14ac:dyDescent="0.25">
      <c r="A179" s="358"/>
      <c r="B179" s="79"/>
      <c r="C179" s="80"/>
      <c r="D179" s="80"/>
      <c r="E179" s="80"/>
      <c r="F179" s="80"/>
      <c r="G179" s="80"/>
      <c r="H179" s="80"/>
      <c r="I179" s="80"/>
      <c r="J179" s="80"/>
      <c r="K179" s="80"/>
      <c r="L179" s="80"/>
      <c r="M179" s="80"/>
      <c r="N179" s="80"/>
      <c r="O179" s="80"/>
      <c r="P179" s="80"/>
      <c r="Q179" s="80"/>
      <c r="R179" s="80"/>
      <c r="S179" s="80"/>
      <c r="T179" s="80"/>
      <c r="U179" s="80"/>
    </row>
  </sheetData>
  <mergeCells count="37">
    <mergeCell ref="A2:A3"/>
    <mergeCell ref="B2:B3"/>
    <mergeCell ref="C2:D3"/>
    <mergeCell ref="E2:P3"/>
    <mergeCell ref="Q2:R3"/>
    <mergeCell ref="B42:U42"/>
    <mergeCell ref="B73:U73"/>
    <mergeCell ref="B13:U13"/>
    <mergeCell ref="A4:U4"/>
    <mergeCell ref="A5:U5"/>
    <mergeCell ref="A7:U7"/>
    <mergeCell ref="A146:U146"/>
    <mergeCell ref="A145:U145"/>
    <mergeCell ref="A140:U140"/>
    <mergeCell ref="A141:U141"/>
    <mergeCell ref="A131:U131"/>
    <mergeCell ref="A132:A137"/>
    <mergeCell ref="B133:U133"/>
    <mergeCell ref="A143:U143"/>
    <mergeCell ref="B132:U132"/>
    <mergeCell ref="A142:U142"/>
    <mergeCell ref="B106:U106"/>
    <mergeCell ref="B125:U125"/>
    <mergeCell ref="A9:U9"/>
    <mergeCell ref="A100:A130"/>
    <mergeCell ref="S2:S3"/>
    <mergeCell ref="T2:T3"/>
    <mergeCell ref="A10:A98"/>
    <mergeCell ref="A99:U99"/>
    <mergeCell ref="B101:U101"/>
    <mergeCell ref="U2:U3"/>
    <mergeCell ref="B10:U10"/>
    <mergeCell ref="B100:U100"/>
    <mergeCell ref="B14:U14"/>
    <mergeCell ref="B92:U92"/>
    <mergeCell ref="B95:U95"/>
    <mergeCell ref="B96:U96"/>
  </mergeCells>
  <conditionalFormatting sqref="S2:S3">
    <cfRule type="containsText" dxfId="15" priority="1" operator="containsText" text="Missed">
      <formula>NOT(ISERROR(SEARCH("Missed",S2)))</formula>
    </cfRule>
    <cfRule type="containsText" dxfId="14" priority="2" operator="containsText" text="Hit">
      <formula>NOT(ISERROR(SEARCH("Hit",S2)))</formula>
    </cfRule>
    <cfRule type="containsText" dxfId="13" priority="3" operator="containsText" text="High">
      <formula>NOT(ISERROR(SEARCH("High",S2)))</formula>
    </cfRule>
    <cfRule type="containsText" dxfId="12" priority="4" operator="containsText" text="Medium">
      <formula>NOT(ISERROR(SEARCH("Medium",S2)))</formula>
    </cfRule>
    <cfRule type="containsText" dxfId="11" priority="5" operator="containsText" text="Low">
      <formula>NOT(ISERROR(SEARCH("Low",S2)))</formula>
    </cfRule>
  </conditionalFormatting>
  <printOptions horizontalCentered="1"/>
  <pageMargins left="0.196850393700787" right="0.196850393700787" top="0.39370078740157499" bottom="0.39370078740157499" header="0.31496062992126" footer="0.31496062992126"/>
  <pageSetup paperSize="9" scale="54" fitToHeight="0" orientation="landscape" r:id="rId1"/>
  <rowBreaks count="4" manualBreakCount="4">
    <brk id="39" max="20" man="1"/>
    <brk id="70" max="20" man="1"/>
    <brk id="98" max="20" man="1"/>
    <brk id="128" max="2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U166"/>
  <sheetViews>
    <sheetView view="pageBreakPreview" zoomScaleNormal="85"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453125" style="78" customWidth="1"/>
    <col min="3" max="3" width="17.26953125" style="29" customWidth="1"/>
    <col min="4" max="4" width="2.7265625" style="29" customWidth="1"/>
    <col min="5" max="5" width="14.453125" style="29" customWidth="1"/>
    <col min="6" max="6" width="2.7265625" style="29" customWidth="1"/>
    <col min="7" max="7" width="14.453125" style="29" customWidth="1"/>
    <col min="8" max="8" width="2.7265625" style="29" customWidth="1"/>
    <col min="9" max="9" width="14.453125" style="29" customWidth="1"/>
    <col min="10" max="10" width="2.7265625" style="29" customWidth="1"/>
    <col min="11" max="11" width="14.453125" style="29" customWidth="1"/>
    <col min="12" max="12" width="2.453125" style="29" customWidth="1"/>
    <col min="13" max="13" width="14.453125" style="29" customWidth="1"/>
    <col min="14" max="14" width="2.453125" style="29" customWidth="1"/>
    <col min="15" max="15" width="14.453125" style="29" customWidth="1"/>
    <col min="16" max="16" width="2.453125" style="29" customWidth="1"/>
    <col min="17" max="17" width="17.26953125" style="29" customWidth="1"/>
    <col min="18" max="18" width="2.7265625" style="29" customWidth="1"/>
    <col min="19" max="19" width="13.26953125" style="29" customWidth="1"/>
    <col min="20" max="20" width="18.453125" style="29" customWidth="1"/>
    <col min="21" max="21" width="18.54296875" style="29" customWidth="1"/>
    <col min="22" max="16384" width="9.1796875" style="80"/>
  </cols>
  <sheetData>
    <row r="1" spans="1:21" s="35" customFormat="1" x14ac:dyDescent="0.3">
      <c r="A1" s="31"/>
      <c r="B1" s="32"/>
      <c r="C1" s="33"/>
      <c r="D1" s="33"/>
      <c r="E1" s="33"/>
      <c r="F1" s="33"/>
      <c r="G1" s="33"/>
      <c r="H1" s="33"/>
      <c r="I1" s="33"/>
      <c r="J1" s="33"/>
      <c r="K1" s="33"/>
      <c r="L1" s="33"/>
      <c r="M1" s="33"/>
      <c r="N1" s="33"/>
      <c r="O1" s="33"/>
      <c r="P1" s="33"/>
      <c r="Q1" s="33"/>
      <c r="R1" s="33"/>
      <c r="S1" s="33"/>
      <c r="T1" s="33"/>
      <c r="U1" s="33"/>
    </row>
    <row r="2" spans="1:21" s="35" customFormat="1" ht="38.25" customHeight="1" x14ac:dyDescent="0.3">
      <c r="A2" s="576" t="s">
        <v>97</v>
      </c>
      <c r="B2" s="570" t="s">
        <v>96</v>
      </c>
      <c r="C2" s="572" t="s">
        <v>285</v>
      </c>
      <c r="D2" s="573"/>
      <c r="E2" s="561" t="s">
        <v>113</v>
      </c>
      <c r="F2" s="562"/>
      <c r="G2" s="562"/>
      <c r="H2" s="562"/>
      <c r="I2" s="562"/>
      <c r="J2" s="562"/>
      <c r="K2" s="562"/>
      <c r="L2" s="562"/>
      <c r="M2" s="562"/>
      <c r="N2" s="562"/>
      <c r="O2" s="562"/>
      <c r="P2" s="562"/>
      <c r="Q2" s="572" t="s">
        <v>284</v>
      </c>
      <c r="R2" s="573"/>
      <c r="S2" s="570" t="s">
        <v>302</v>
      </c>
      <c r="T2" s="570" t="s">
        <v>347</v>
      </c>
      <c r="U2" s="570" t="s">
        <v>286</v>
      </c>
    </row>
    <row r="3" spans="1:21" s="35" customFormat="1" ht="38.25" customHeight="1" x14ac:dyDescent="0.3">
      <c r="A3" s="577"/>
      <c r="B3" s="571"/>
      <c r="C3" s="574"/>
      <c r="D3" s="575"/>
      <c r="E3" s="564"/>
      <c r="F3" s="565"/>
      <c r="G3" s="565"/>
      <c r="H3" s="565"/>
      <c r="I3" s="565"/>
      <c r="J3" s="565"/>
      <c r="K3" s="565"/>
      <c r="L3" s="565"/>
      <c r="M3" s="565"/>
      <c r="N3" s="565"/>
      <c r="O3" s="565"/>
      <c r="P3" s="565"/>
      <c r="Q3" s="574"/>
      <c r="R3" s="575"/>
      <c r="S3" s="571"/>
      <c r="T3" s="571"/>
      <c r="U3" s="571"/>
    </row>
    <row r="4" spans="1:21" s="35" customFormat="1" ht="15" customHeight="1" x14ac:dyDescent="0.3">
      <c r="A4" s="629" t="s">
        <v>216</v>
      </c>
      <c r="B4" s="630"/>
      <c r="C4" s="630"/>
      <c r="D4" s="630"/>
      <c r="E4" s="630"/>
      <c r="F4" s="630"/>
      <c r="G4" s="630"/>
      <c r="H4" s="630"/>
      <c r="I4" s="630"/>
      <c r="J4" s="630"/>
      <c r="K4" s="630"/>
      <c r="L4" s="630"/>
      <c r="M4" s="630"/>
      <c r="N4" s="630"/>
      <c r="O4" s="630"/>
      <c r="P4" s="630"/>
      <c r="Q4" s="630"/>
      <c r="R4" s="630"/>
      <c r="S4" s="630"/>
      <c r="T4" s="630"/>
      <c r="U4" s="631"/>
    </row>
    <row r="5" spans="1:21" s="35" customFormat="1" ht="15" customHeight="1" x14ac:dyDescent="0.3">
      <c r="A5" s="632" t="s">
        <v>98</v>
      </c>
      <c r="B5" s="633"/>
      <c r="C5" s="633"/>
      <c r="D5" s="633"/>
      <c r="E5" s="633"/>
      <c r="F5" s="633"/>
      <c r="G5" s="633"/>
      <c r="H5" s="633"/>
      <c r="I5" s="633"/>
      <c r="J5" s="633"/>
      <c r="K5" s="633"/>
      <c r="L5" s="633"/>
      <c r="M5" s="633"/>
      <c r="N5" s="633"/>
      <c r="O5" s="633"/>
      <c r="P5" s="633"/>
      <c r="Q5" s="633"/>
      <c r="R5" s="633"/>
      <c r="S5" s="633"/>
      <c r="T5" s="633"/>
      <c r="U5" s="634"/>
    </row>
    <row r="6" spans="1:21" s="35" customFormat="1" ht="15" customHeight="1" x14ac:dyDescent="0.3">
      <c r="A6" s="124" t="s">
        <v>508</v>
      </c>
      <c r="B6" s="123"/>
      <c r="C6" s="123"/>
      <c r="D6" s="123"/>
      <c r="E6" s="123"/>
      <c r="F6" s="123"/>
      <c r="G6" s="123"/>
      <c r="H6" s="123"/>
      <c r="I6" s="123"/>
      <c r="J6" s="123"/>
      <c r="K6" s="123"/>
      <c r="L6" s="123"/>
      <c r="M6" s="123"/>
      <c r="N6" s="123"/>
      <c r="O6" s="123"/>
      <c r="P6" s="123"/>
      <c r="Q6" s="123"/>
      <c r="R6" s="123"/>
      <c r="S6" s="123"/>
      <c r="T6" s="123"/>
      <c r="U6" s="125"/>
    </row>
    <row r="7" spans="1:21" s="35" customFormat="1" ht="15" customHeight="1" x14ac:dyDescent="0.3">
      <c r="A7" s="632" t="s">
        <v>99</v>
      </c>
      <c r="B7" s="633"/>
      <c r="C7" s="633"/>
      <c r="D7" s="633"/>
      <c r="E7" s="633"/>
      <c r="F7" s="633"/>
      <c r="G7" s="633"/>
      <c r="H7" s="633"/>
      <c r="I7" s="633"/>
      <c r="J7" s="633"/>
      <c r="K7" s="633"/>
      <c r="L7" s="633"/>
      <c r="M7" s="633"/>
      <c r="N7" s="633"/>
      <c r="O7" s="633"/>
      <c r="P7" s="633"/>
      <c r="Q7" s="633"/>
      <c r="R7" s="633"/>
      <c r="S7" s="633"/>
      <c r="T7" s="633"/>
      <c r="U7" s="634"/>
    </row>
    <row r="8" spans="1:21" s="35" customFormat="1" ht="15" customHeight="1" x14ac:dyDescent="0.3">
      <c r="A8" s="124" t="s">
        <v>791</v>
      </c>
      <c r="B8" s="123"/>
      <c r="C8" s="123"/>
      <c r="D8" s="123"/>
      <c r="E8" s="123"/>
      <c r="F8" s="123"/>
      <c r="G8" s="123"/>
      <c r="H8" s="123"/>
      <c r="I8" s="123"/>
      <c r="J8" s="123"/>
      <c r="K8" s="123"/>
      <c r="L8" s="123"/>
      <c r="M8" s="123"/>
      <c r="N8" s="123"/>
      <c r="O8" s="123"/>
      <c r="P8" s="123"/>
      <c r="Q8" s="123"/>
      <c r="R8" s="123"/>
      <c r="S8" s="123"/>
      <c r="T8" s="123"/>
      <c r="U8" s="125"/>
    </row>
    <row r="9" spans="1:21" s="35" customFormat="1" ht="15" customHeight="1" x14ac:dyDescent="0.3">
      <c r="A9" s="592" t="s">
        <v>100</v>
      </c>
      <c r="B9" s="593"/>
      <c r="C9" s="593"/>
      <c r="D9" s="593"/>
      <c r="E9" s="593"/>
      <c r="F9" s="593"/>
      <c r="G9" s="593"/>
      <c r="H9" s="593"/>
      <c r="I9" s="593"/>
      <c r="J9" s="593"/>
      <c r="K9" s="593"/>
      <c r="L9" s="593"/>
      <c r="M9" s="593"/>
      <c r="N9" s="593"/>
      <c r="O9" s="593"/>
      <c r="P9" s="593"/>
      <c r="Q9" s="593"/>
      <c r="R9" s="593"/>
      <c r="S9" s="593"/>
      <c r="T9" s="593"/>
      <c r="U9" s="594"/>
    </row>
    <row r="10" spans="1:21" s="35" customFormat="1" ht="15" customHeight="1" x14ac:dyDescent="0.3">
      <c r="A10" s="99" t="s">
        <v>954</v>
      </c>
      <c r="B10" s="53"/>
      <c r="C10" s="54"/>
      <c r="D10" s="54"/>
      <c r="E10" s="54"/>
      <c r="F10" s="54"/>
      <c r="G10" s="54"/>
      <c r="H10" s="54"/>
      <c r="I10" s="54"/>
      <c r="J10" s="54"/>
      <c r="K10" s="54"/>
      <c r="L10" s="54"/>
      <c r="M10" s="54"/>
      <c r="N10" s="54"/>
      <c r="O10" s="54"/>
      <c r="P10" s="54"/>
      <c r="Q10" s="54"/>
      <c r="R10" s="54"/>
      <c r="S10" s="54"/>
      <c r="T10" s="54"/>
      <c r="U10" s="98"/>
    </row>
    <row r="11" spans="1:21" s="35" customFormat="1" ht="15" customHeight="1" x14ac:dyDescent="0.3">
      <c r="A11" s="579" t="s">
        <v>101</v>
      </c>
      <c r="B11" s="580"/>
      <c r="C11" s="580"/>
      <c r="D11" s="580"/>
      <c r="E11" s="580"/>
      <c r="F11" s="580"/>
      <c r="G11" s="580"/>
      <c r="H11" s="580"/>
      <c r="I11" s="580"/>
      <c r="J11" s="580"/>
      <c r="K11" s="580"/>
      <c r="L11" s="580"/>
      <c r="M11" s="580"/>
      <c r="N11" s="580"/>
      <c r="O11" s="580"/>
      <c r="P11" s="580"/>
      <c r="Q11" s="580"/>
      <c r="R11" s="580"/>
      <c r="S11" s="580"/>
      <c r="T11" s="580"/>
      <c r="U11" s="581"/>
    </row>
    <row r="12" spans="1:21" s="35" customFormat="1" ht="66.75" customHeight="1" x14ac:dyDescent="0.3">
      <c r="A12" s="582" t="s">
        <v>955</v>
      </c>
      <c r="B12" s="170" t="s">
        <v>1379</v>
      </c>
      <c r="C12" s="360">
        <v>7.01</v>
      </c>
      <c r="D12" s="178"/>
      <c r="E12" s="171">
        <v>7.09</v>
      </c>
      <c r="F12" s="171"/>
      <c r="G12" s="274">
        <v>7.11</v>
      </c>
      <c r="H12" s="171"/>
      <c r="I12" s="274">
        <v>7.18</v>
      </c>
      <c r="J12" s="171"/>
      <c r="K12" s="171">
        <v>7.23</v>
      </c>
      <c r="L12" s="171"/>
      <c r="M12" s="171">
        <v>7.23</v>
      </c>
      <c r="N12" s="171"/>
      <c r="O12" s="171">
        <v>7.44</v>
      </c>
      <c r="P12" s="178"/>
      <c r="Q12" s="159" t="s">
        <v>442</v>
      </c>
      <c r="R12" s="178"/>
      <c r="S12" s="173"/>
      <c r="T12" s="176" t="s">
        <v>219</v>
      </c>
      <c r="U12" s="177" t="s">
        <v>956</v>
      </c>
    </row>
    <row r="13" spans="1:21" s="35" customFormat="1" ht="15" customHeight="1" x14ac:dyDescent="0.3">
      <c r="A13" s="583"/>
      <c r="B13" s="142"/>
      <c r="C13" s="154">
        <v>2015</v>
      </c>
      <c r="D13" s="154"/>
      <c r="E13" s="154">
        <v>2017</v>
      </c>
      <c r="F13" s="154"/>
      <c r="G13" s="154">
        <v>2018</v>
      </c>
      <c r="H13" s="154"/>
      <c r="I13" s="154">
        <v>2019</v>
      </c>
      <c r="J13" s="154"/>
      <c r="K13" s="154">
        <v>2020</v>
      </c>
      <c r="L13" s="154"/>
      <c r="M13" s="154">
        <v>2021</v>
      </c>
      <c r="N13" s="154"/>
      <c r="O13" s="154">
        <v>2022</v>
      </c>
      <c r="P13" s="154"/>
      <c r="Q13" s="154">
        <v>2022</v>
      </c>
      <c r="R13" s="154"/>
      <c r="S13" s="140"/>
      <c r="T13" s="140"/>
      <c r="U13" s="146"/>
    </row>
    <row r="14" spans="1:21" s="35" customFormat="1" ht="15" customHeight="1" x14ac:dyDescent="0.3">
      <c r="A14" s="583"/>
      <c r="B14" s="620" t="s">
        <v>106</v>
      </c>
      <c r="C14" s="598"/>
      <c r="D14" s="598"/>
      <c r="E14" s="598"/>
      <c r="F14" s="598"/>
      <c r="G14" s="598"/>
      <c r="H14" s="598"/>
      <c r="I14" s="598"/>
      <c r="J14" s="598"/>
      <c r="K14" s="598"/>
      <c r="L14" s="598"/>
      <c r="M14" s="598"/>
      <c r="N14" s="598"/>
      <c r="O14" s="598"/>
      <c r="P14" s="598"/>
      <c r="Q14" s="598"/>
      <c r="R14" s="598"/>
      <c r="S14" s="598"/>
      <c r="T14" s="598"/>
      <c r="U14" s="599"/>
    </row>
    <row r="15" spans="1:21" s="35" customFormat="1" ht="79.5" customHeight="1" x14ac:dyDescent="0.3">
      <c r="A15" s="583"/>
      <c r="B15" s="217" t="s">
        <v>1380</v>
      </c>
      <c r="C15" s="208">
        <v>7.6</v>
      </c>
      <c r="D15" s="306"/>
      <c r="E15" s="208">
        <v>7.39</v>
      </c>
      <c r="F15" s="282"/>
      <c r="G15" s="208">
        <v>7.25</v>
      </c>
      <c r="H15" s="282"/>
      <c r="I15" s="208">
        <v>7.23</v>
      </c>
      <c r="J15" s="282"/>
      <c r="K15" s="208">
        <v>7.18</v>
      </c>
      <c r="L15" s="307"/>
      <c r="M15" s="208">
        <v>7.09</v>
      </c>
      <c r="N15" s="282"/>
      <c r="O15" s="208">
        <v>7.08</v>
      </c>
      <c r="P15" s="282"/>
      <c r="Q15" s="208">
        <v>7.04</v>
      </c>
      <c r="R15" s="306"/>
      <c r="S15" s="141"/>
      <c r="T15" s="283" t="s">
        <v>219</v>
      </c>
      <c r="U15" s="93" t="s">
        <v>957</v>
      </c>
    </row>
    <row r="16" spans="1:21" s="35" customFormat="1" ht="15" customHeight="1" x14ac:dyDescent="0.3">
      <c r="A16" s="583"/>
      <c r="B16" s="142"/>
      <c r="C16" s="154">
        <v>2016</v>
      </c>
      <c r="D16" s="154"/>
      <c r="E16" s="154">
        <v>2017</v>
      </c>
      <c r="F16" s="154"/>
      <c r="G16" s="154">
        <v>2018</v>
      </c>
      <c r="H16" s="154"/>
      <c r="I16" s="154">
        <v>2019</v>
      </c>
      <c r="J16" s="154"/>
      <c r="K16" s="154">
        <v>2020</v>
      </c>
      <c r="L16" s="154"/>
      <c r="M16" s="154">
        <v>2021</v>
      </c>
      <c r="N16" s="154"/>
      <c r="O16" s="154">
        <v>2022</v>
      </c>
      <c r="P16" s="154"/>
      <c r="Q16" s="154">
        <v>2022</v>
      </c>
      <c r="R16" s="154"/>
      <c r="S16" s="51"/>
      <c r="T16" s="51"/>
      <c r="U16" s="52"/>
    </row>
    <row r="17" spans="1:21" s="35" customFormat="1" ht="66.75" customHeight="1" x14ac:dyDescent="0.3">
      <c r="A17" s="583"/>
      <c r="B17" s="170" t="s">
        <v>1381</v>
      </c>
      <c r="C17" s="159">
        <v>18730</v>
      </c>
      <c r="D17" s="178"/>
      <c r="E17" s="159">
        <v>1861</v>
      </c>
      <c r="F17" s="178"/>
      <c r="G17" s="159">
        <v>1643</v>
      </c>
      <c r="H17" s="178"/>
      <c r="I17" s="183">
        <v>649</v>
      </c>
      <c r="J17" s="178"/>
      <c r="K17" s="183">
        <v>193</v>
      </c>
      <c r="L17" s="178"/>
      <c r="M17" s="183">
        <v>229</v>
      </c>
      <c r="N17" s="178"/>
      <c r="O17" s="183">
        <v>140</v>
      </c>
      <c r="P17" s="178"/>
      <c r="Q17" s="159">
        <v>1974</v>
      </c>
      <c r="R17" s="178"/>
      <c r="S17" s="173"/>
      <c r="T17" s="176" t="s">
        <v>221</v>
      </c>
      <c r="U17" s="177" t="s">
        <v>222</v>
      </c>
    </row>
    <row r="18" spans="1:21" s="35" customFormat="1" ht="15" customHeight="1" x14ac:dyDescent="0.3">
      <c r="A18" s="583"/>
      <c r="B18" s="142"/>
      <c r="C18" s="154">
        <v>2016</v>
      </c>
      <c r="D18" s="154"/>
      <c r="E18" s="154">
        <v>2017</v>
      </c>
      <c r="F18" s="154"/>
      <c r="G18" s="154">
        <v>2018</v>
      </c>
      <c r="H18" s="154"/>
      <c r="I18" s="154">
        <v>2019</v>
      </c>
      <c r="J18" s="154"/>
      <c r="K18" s="154">
        <v>2020</v>
      </c>
      <c r="L18" s="154"/>
      <c r="M18" s="154">
        <v>2021</v>
      </c>
      <c r="N18" s="154"/>
      <c r="O18" s="154">
        <v>2022</v>
      </c>
      <c r="P18" s="154"/>
      <c r="Q18" s="154">
        <v>2022</v>
      </c>
      <c r="R18" s="154"/>
      <c r="S18" s="140"/>
      <c r="T18" s="140"/>
      <c r="U18" s="146"/>
    </row>
    <row r="19" spans="1:21" s="35" customFormat="1" ht="64.5" customHeight="1" x14ac:dyDescent="0.3">
      <c r="A19" s="583"/>
      <c r="B19" s="217" t="s">
        <v>1382</v>
      </c>
      <c r="C19" s="208">
        <v>8.1999999999999993</v>
      </c>
      <c r="D19" s="306"/>
      <c r="E19" s="285">
        <v>8.4</v>
      </c>
      <c r="F19" s="304"/>
      <c r="G19" s="285">
        <v>8.5399999999999991</v>
      </c>
      <c r="H19" s="304"/>
      <c r="I19" s="285">
        <v>8.57</v>
      </c>
      <c r="J19" s="304"/>
      <c r="K19" s="285">
        <v>8.61</v>
      </c>
      <c r="L19" s="487"/>
      <c r="M19" s="285">
        <v>8.7100000000000009</v>
      </c>
      <c r="N19" s="304"/>
      <c r="O19" s="285">
        <v>8.7200000000000006</v>
      </c>
      <c r="P19" s="306"/>
      <c r="Q19" s="285">
        <v>8.75</v>
      </c>
      <c r="R19" s="306"/>
      <c r="S19" s="141"/>
      <c r="T19" s="283" t="s">
        <v>219</v>
      </c>
      <c r="U19" s="149" t="s">
        <v>220</v>
      </c>
    </row>
    <row r="20" spans="1:21" s="35" customFormat="1" ht="15" customHeight="1" x14ac:dyDescent="0.3">
      <c r="A20" s="583"/>
      <c r="B20" s="142"/>
      <c r="C20" s="154">
        <v>2016</v>
      </c>
      <c r="D20" s="154"/>
      <c r="E20" s="154">
        <v>2017</v>
      </c>
      <c r="F20" s="154"/>
      <c r="G20" s="154">
        <v>2018</v>
      </c>
      <c r="H20" s="154"/>
      <c r="I20" s="154">
        <v>2019</v>
      </c>
      <c r="J20" s="154"/>
      <c r="K20" s="154">
        <v>2020</v>
      </c>
      <c r="L20" s="154"/>
      <c r="M20" s="154">
        <v>2021</v>
      </c>
      <c r="N20" s="154"/>
      <c r="O20" s="154">
        <v>2022</v>
      </c>
      <c r="P20" s="154"/>
      <c r="Q20" s="154">
        <v>2022</v>
      </c>
      <c r="R20" s="154"/>
      <c r="S20" s="140"/>
      <c r="T20" s="140"/>
      <c r="U20" s="146"/>
    </row>
    <row r="21" spans="1:21" s="35" customFormat="1" ht="15" customHeight="1" x14ac:dyDescent="0.3">
      <c r="A21" s="583"/>
      <c r="B21" s="650" t="s">
        <v>1383</v>
      </c>
      <c r="C21" s="651"/>
      <c r="D21" s="651"/>
      <c r="E21" s="651"/>
      <c r="F21" s="651"/>
      <c r="G21" s="651"/>
      <c r="H21" s="651"/>
      <c r="I21" s="651"/>
      <c r="J21" s="651"/>
      <c r="K21" s="651"/>
      <c r="L21" s="651"/>
      <c r="M21" s="651"/>
      <c r="N21" s="651"/>
      <c r="O21" s="651"/>
      <c r="P21" s="651"/>
      <c r="Q21" s="651"/>
      <c r="R21" s="651"/>
      <c r="S21" s="651"/>
      <c r="T21" s="651"/>
      <c r="U21" s="652"/>
    </row>
    <row r="22" spans="1:21" s="35" customFormat="1" ht="38.25" customHeight="1" x14ac:dyDescent="0.3">
      <c r="A22" s="583"/>
      <c r="B22" s="189" t="s">
        <v>20</v>
      </c>
      <c r="C22" s="159">
        <v>5402</v>
      </c>
      <c r="D22" s="178"/>
      <c r="E22" s="159">
        <v>5401.58</v>
      </c>
      <c r="F22" s="159"/>
      <c r="G22" s="159">
        <v>5401.58</v>
      </c>
      <c r="H22" s="159"/>
      <c r="I22" s="159">
        <v>5401.58</v>
      </c>
      <c r="J22" s="159"/>
      <c r="K22" s="159">
        <v>5401.58</v>
      </c>
      <c r="L22" s="159"/>
      <c r="M22" s="159">
        <v>0</v>
      </c>
      <c r="N22" s="178"/>
      <c r="O22" s="159">
        <v>0</v>
      </c>
      <c r="P22" s="178"/>
      <c r="Q22" s="159">
        <v>0</v>
      </c>
      <c r="R22" s="178"/>
      <c r="S22" s="173"/>
      <c r="T22" s="176" t="s">
        <v>219</v>
      </c>
      <c r="U22" s="177" t="s">
        <v>224</v>
      </c>
    </row>
    <row r="23" spans="1:21" s="35" customFormat="1" ht="15" customHeight="1" x14ac:dyDescent="0.3">
      <c r="A23" s="583"/>
      <c r="B23" s="107"/>
      <c r="C23" s="102">
        <v>2016</v>
      </c>
      <c r="D23" s="102"/>
      <c r="E23" s="154">
        <v>2017</v>
      </c>
      <c r="F23" s="154"/>
      <c r="G23" s="154">
        <v>2018</v>
      </c>
      <c r="H23" s="154"/>
      <c r="I23" s="154">
        <v>2019</v>
      </c>
      <c r="J23" s="154"/>
      <c r="K23" s="154">
        <v>2020</v>
      </c>
      <c r="L23" s="154"/>
      <c r="M23" s="154">
        <v>2021</v>
      </c>
      <c r="N23" s="102"/>
      <c r="O23" s="154">
        <v>2022</v>
      </c>
      <c r="P23" s="102"/>
      <c r="Q23" s="102">
        <v>2022</v>
      </c>
      <c r="R23" s="102"/>
      <c r="S23" s="51"/>
      <c r="T23" s="51"/>
      <c r="U23" s="52"/>
    </row>
    <row r="24" spans="1:21" s="35" customFormat="1" ht="38.25" customHeight="1" x14ac:dyDescent="0.3">
      <c r="A24" s="583"/>
      <c r="B24" s="189" t="s">
        <v>958</v>
      </c>
      <c r="C24" s="159">
        <v>319995</v>
      </c>
      <c r="D24" s="159"/>
      <c r="E24" s="159">
        <v>319994.99</v>
      </c>
      <c r="F24" s="159"/>
      <c r="G24" s="159">
        <v>319994.99</v>
      </c>
      <c r="H24" s="159"/>
      <c r="I24" s="159">
        <v>319994.99</v>
      </c>
      <c r="J24" s="159"/>
      <c r="K24" s="159">
        <v>268499.64</v>
      </c>
      <c r="L24" s="159"/>
      <c r="M24" s="159">
        <v>73775.91</v>
      </c>
      <c r="N24" s="178"/>
      <c r="O24" s="159">
        <v>64168</v>
      </c>
      <c r="P24" s="178"/>
      <c r="Q24" s="159">
        <v>5402</v>
      </c>
      <c r="R24" s="178"/>
      <c r="S24" s="173"/>
      <c r="T24" s="176" t="s">
        <v>219</v>
      </c>
      <c r="U24" s="177" t="s">
        <v>224</v>
      </c>
    </row>
    <row r="25" spans="1:21" s="35" customFormat="1" ht="15" customHeight="1" x14ac:dyDescent="0.3">
      <c r="A25" s="583"/>
      <c r="B25" s="107"/>
      <c r="C25" s="102">
        <v>2016</v>
      </c>
      <c r="D25" s="102"/>
      <c r="E25" s="154">
        <v>2017</v>
      </c>
      <c r="F25" s="154"/>
      <c r="G25" s="154">
        <v>2018</v>
      </c>
      <c r="H25" s="154"/>
      <c r="I25" s="154">
        <v>2019</v>
      </c>
      <c r="J25" s="154"/>
      <c r="K25" s="154">
        <v>2020</v>
      </c>
      <c r="L25" s="154"/>
      <c r="M25" s="154">
        <v>2021</v>
      </c>
      <c r="N25" s="102"/>
      <c r="O25" s="154">
        <v>2022</v>
      </c>
      <c r="P25" s="102"/>
      <c r="Q25" s="102">
        <v>2022</v>
      </c>
      <c r="R25" s="102"/>
      <c r="S25" s="51"/>
      <c r="T25" s="51"/>
      <c r="U25" s="52"/>
    </row>
    <row r="26" spans="1:21" s="35" customFormat="1" ht="38.25" customHeight="1" x14ac:dyDescent="0.3">
      <c r="A26" s="583"/>
      <c r="B26" s="189" t="s">
        <v>19</v>
      </c>
      <c r="C26" s="159">
        <v>1258782</v>
      </c>
      <c r="D26" s="159"/>
      <c r="E26" s="159">
        <v>1258782.29</v>
      </c>
      <c r="F26" s="159"/>
      <c r="G26" s="159">
        <v>1258782.29</v>
      </c>
      <c r="H26" s="159"/>
      <c r="I26" s="159">
        <v>901812.96</v>
      </c>
      <c r="J26" s="159"/>
      <c r="K26" s="159">
        <v>946778.41</v>
      </c>
      <c r="L26" s="159"/>
      <c r="M26" s="159">
        <v>1251083.42</v>
      </c>
      <c r="N26" s="178"/>
      <c r="O26" s="159">
        <v>1257049.5</v>
      </c>
      <c r="P26" s="178"/>
      <c r="Q26" s="159">
        <v>319995</v>
      </c>
      <c r="R26" s="178"/>
      <c r="S26" s="173"/>
      <c r="T26" s="176" t="s">
        <v>219</v>
      </c>
      <c r="U26" s="177" t="s">
        <v>224</v>
      </c>
    </row>
    <row r="27" spans="1:21" s="35" customFormat="1" ht="15" customHeight="1" x14ac:dyDescent="0.3">
      <c r="A27" s="583"/>
      <c r="B27" s="107"/>
      <c r="C27" s="102">
        <v>2016</v>
      </c>
      <c r="D27" s="102"/>
      <c r="E27" s="154">
        <v>2017</v>
      </c>
      <c r="F27" s="154"/>
      <c r="G27" s="154">
        <v>2018</v>
      </c>
      <c r="H27" s="154"/>
      <c r="I27" s="154">
        <v>2019</v>
      </c>
      <c r="J27" s="154"/>
      <c r="K27" s="154">
        <v>2020</v>
      </c>
      <c r="L27" s="154"/>
      <c r="M27" s="154">
        <v>2021</v>
      </c>
      <c r="N27" s="102"/>
      <c r="O27" s="154">
        <v>2022</v>
      </c>
      <c r="P27" s="102"/>
      <c r="Q27" s="102">
        <v>2022</v>
      </c>
      <c r="R27" s="102"/>
      <c r="S27" s="51"/>
      <c r="T27" s="51"/>
      <c r="U27" s="52"/>
    </row>
    <row r="28" spans="1:21" s="35" customFormat="1" ht="38.25" customHeight="1" x14ac:dyDescent="0.3">
      <c r="A28" s="583"/>
      <c r="B28" s="189" t="s">
        <v>959</v>
      </c>
      <c r="C28" s="159">
        <v>72174</v>
      </c>
      <c r="D28" s="159"/>
      <c r="E28" s="159">
        <v>72173.8</v>
      </c>
      <c r="F28" s="159"/>
      <c r="G28" s="159">
        <v>72173.8</v>
      </c>
      <c r="H28" s="159"/>
      <c r="I28" s="159">
        <v>429143.12</v>
      </c>
      <c r="J28" s="159"/>
      <c r="K28" s="159">
        <v>435673.02</v>
      </c>
      <c r="L28" s="159"/>
      <c r="M28" s="159">
        <v>331493.32</v>
      </c>
      <c r="N28" s="178"/>
      <c r="O28" s="159">
        <v>335135</v>
      </c>
      <c r="P28" s="178"/>
      <c r="Q28" s="159">
        <v>1330956</v>
      </c>
      <c r="R28" s="178"/>
      <c r="S28" s="173"/>
      <c r="T28" s="176" t="s">
        <v>219</v>
      </c>
      <c r="U28" s="177" t="s">
        <v>224</v>
      </c>
    </row>
    <row r="29" spans="1:21" s="35" customFormat="1" ht="15" customHeight="1" x14ac:dyDescent="0.3">
      <c r="A29" s="583"/>
      <c r="B29" s="107"/>
      <c r="C29" s="102">
        <v>2016</v>
      </c>
      <c r="D29" s="102"/>
      <c r="E29" s="154">
        <v>2017</v>
      </c>
      <c r="F29" s="154"/>
      <c r="G29" s="154">
        <v>2018</v>
      </c>
      <c r="H29" s="154"/>
      <c r="I29" s="154">
        <v>2019</v>
      </c>
      <c r="J29" s="154"/>
      <c r="K29" s="154">
        <v>2020</v>
      </c>
      <c r="L29" s="154"/>
      <c r="M29" s="154">
        <v>2021</v>
      </c>
      <c r="N29" s="102"/>
      <c r="O29" s="154">
        <v>2022</v>
      </c>
      <c r="P29" s="102"/>
      <c r="Q29" s="154">
        <v>2022</v>
      </c>
      <c r="R29" s="154"/>
      <c r="S29" s="51"/>
      <c r="T29" s="51"/>
      <c r="U29" s="52"/>
    </row>
    <row r="30" spans="1:21" s="35" customFormat="1" ht="37.5" customHeight="1" x14ac:dyDescent="0.3">
      <c r="A30" s="583"/>
      <c r="B30" s="217" t="s">
        <v>1384</v>
      </c>
      <c r="C30" s="159">
        <v>57822</v>
      </c>
      <c r="D30" s="304"/>
      <c r="E30" s="159">
        <v>70901</v>
      </c>
      <c r="F30" s="159"/>
      <c r="G30" s="159">
        <v>59459</v>
      </c>
      <c r="H30" s="159"/>
      <c r="I30" s="159">
        <v>52512</v>
      </c>
      <c r="J30" s="159"/>
      <c r="K30" s="159">
        <v>48895</v>
      </c>
      <c r="L30" s="159"/>
      <c r="M30" s="159">
        <v>43095</v>
      </c>
      <c r="N30" s="304"/>
      <c r="O30" s="159">
        <v>39551</v>
      </c>
      <c r="P30" s="304"/>
      <c r="Q30" s="159">
        <v>360000</v>
      </c>
      <c r="R30" s="304"/>
      <c r="S30" s="141"/>
      <c r="T30" s="283" t="s">
        <v>219</v>
      </c>
      <c r="U30" s="149" t="s">
        <v>966</v>
      </c>
    </row>
    <row r="31" spans="1:21" s="35" customFormat="1" ht="15" customHeight="1" x14ac:dyDescent="0.3">
      <c r="A31" s="583"/>
      <c r="B31" s="47"/>
      <c r="C31" s="102">
        <v>2016</v>
      </c>
      <c r="D31" s="102"/>
      <c r="E31" s="154">
        <v>2017</v>
      </c>
      <c r="F31" s="154"/>
      <c r="G31" s="154">
        <v>2018</v>
      </c>
      <c r="H31" s="154"/>
      <c r="I31" s="154">
        <v>2019</v>
      </c>
      <c r="J31" s="154"/>
      <c r="K31" s="154">
        <v>2020</v>
      </c>
      <c r="L31" s="154"/>
      <c r="M31" s="154">
        <v>2021</v>
      </c>
      <c r="N31" s="102"/>
      <c r="O31" s="154">
        <v>2022</v>
      </c>
      <c r="P31" s="102"/>
      <c r="Q31" s="102">
        <v>2022</v>
      </c>
      <c r="R31" s="102"/>
      <c r="S31" s="51"/>
      <c r="T31" s="51"/>
      <c r="U31" s="52"/>
    </row>
    <row r="32" spans="1:21" s="35" customFormat="1" ht="66.75" customHeight="1" x14ac:dyDescent="0.3">
      <c r="A32" s="583"/>
      <c r="B32" s="217" t="s">
        <v>1385</v>
      </c>
      <c r="C32" s="284">
        <v>208</v>
      </c>
      <c r="D32" s="306"/>
      <c r="E32" s="183">
        <v>39</v>
      </c>
      <c r="F32" s="306"/>
      <c r="G32" s="284">
        <v>23</v>
      </c>
      <c r="H32" s="306"/>
      <c r="I32" s="284">
        <v>30</v>
      </c>
      <c r="J32" s="306"/>
      <c r="K32" s="284">
        <v>28</v>
      </c>
      <c r="L32" s="306"/>
      <c r="M32" s="284">
        <v>18</v>
      </c>
      <c r="N32" s="306"/>
      <c r="O32" s="284">
        <v>3</v>
      </c>
      <c r="P32" s="306"/>
      <c r="Q32" s="284">
        <v>72</v>
      </c>
      <c r="R32" s="306"/>
      <c r="S32" s="141"/>
      <c r="T32" s="283" t="s">
        <v>139</v>
      </c>
      <c r="U32" s="149" t="s">
        <v>139</v>
      </c>
    </row>
    <row r="33" spans="1:21" s="35" customFormat="1" ht="15" customHeight="1" x14ac:dyDescent="0.3">
      <c r="A33" s="583"/>
      <c r="B33" s="142"/>
      <c r="C33" s="154">
        <v>2016</v>
      </c>
      <c r="D33" s="154"/>
      <c r="E33" s="154">
        <v>2017</v>
      </c>
      <c r="F33" s="154"/>
      <c r="G33" s="154">
        <v>2018</v>
      </c>
      <c r="H33" s="154"/>
      <c r="I33" s="154">
        <v>2019</v>
      </c>
      <c r="J33" s="154"/>
      <c r="K33" s="154">
        <v>2020</v>
      </c>
      <c r="L33" s="154"/>
      <c r="M33" s="154">
        <v>2021</v>
      </c>
      <c r="N33" s="154"/>
      <c r="O33" s="154">
        <v>2022</v>
      </c>
      <c r="P33" s="154"/>
      <c r="Q33" s="154">
        <v>2022</v>
      </c>
      <c r="R33" s="154"/>
      <c r="S33" s="140"/>
      <c r="T33" s="140"/>
      <c r="U33" s="146"/>
    </row>
    <row r="34" spans="1:21" s="35" customFormat="1" ht="69" customHeight="1" x14ac:dyDescent="0.3">
      <c r="A34" s="583"/>
      <c r="B34" s="217" t="s">
        <v>960</v>
      </c>
      <c r="C34" s="284">
        <v>150</v>
      </c>
      <c r="D34" s="306"/>
      <c r="E34" s="284">
        <v>11</v>
      </c>
      <c r="F34" s="306"/>
      <c r="G34" s="284">
        <v>17</v>
      </c>
      <c r="H34" s="306"/>
      <c r="I34" s="284">
        <v>11</v>
      </c>
      <c r="J34" s="306"/>
      <c r="K34" s="284">
        <v>2</v>
      </c>
      <c r="L34" s="284"/>
      <c r="M34" s="284">
        <v>7</v>
      </c>
      <c r="N34" s="306"/>
      <c r="O34" s="284">
        <v>24</v>
      </c>
      <c r="P34" s="306"/>
      <c r="Q34" s="284">
        <v>34</v>
      </c>
      <c r="R34" s="306"/>
      <c r="S34" s="141"/>
      <c r="T34" s="283" t="s">
        <v>139</v>
      </c>
      <c r="U34" s="149" t="s">
        <v>139</v>
      </c>
    </row>
    <row r="35" spans="1:21" s="35" customFormat="1" ht="15" customHeight="1" x14ac:dyDescent="0.3">
      <c r="A35" s="583"/>
      <c r="B35" s="142"/>
      <c r="C35" s="154">
        <v>2016</v>
      </c>
      <c r="D35" s="154"/>
      <c r="E35" s="154">
        <v>2017</v>
      </c>
      <c r="F35" s="154"/>
      <c r="G35" s="154">
        <v>2018</v>
      </c>
      <c r="H35" s="154"/>
      <c r="I35" s="154">
        <v>2019</v>
      </c>
      <c r="J35" s="154"/>
      <c r="K35" s="154">
        <v>2020</v>
      </c>
      <c r="L35" s="154"/>
      <c r="M35" s="154">
        <v>2021</v>
      </c>
      <c r="N35" s="154"/>
      <c r="O35" s="154">
        <v>2022</v>
      </c>
      <c r="P35" s="154"/>
      <c r="Q35" s="154">
        <v>2022</v>
      </c>
      <c r="R35" s="154"/>
      <c r="S35" s="140"/>
      <c r="T35" s="140"/>
      <c r="U35" s="146"/>
    </row>
    <row r="36" spans="1:21" s="321" customFormat="1" ht="75" customHeight="1" x14ac:dyDescent="0.3">
      <c r="A36" s="583"/>
      <c r="B36" s="170" t="s">
        <v>324</v>
      </c>
      <c r="C36" s="183">
        <v>4</v>
      </c>
      <c r="D36" s="178"/>
      <c r="E36" s="183">
        <v>2</v>
      </c>
      <c r="F36" s="183"/>
      <c r="G36" s="183">
        <v>3</v>
      </c>
      <c r="H36" s="183"/>
      <c r="I36" s="183">
        <v>2</v>
      </c>
      <c r="J36" s="183"/>
      <c r="K36" s="183">
        <v>2</v>
      </c>
      <c r="L36" s="183"/>
      <c r="M36" s="183">
        <v>2</v>
      </c>
      <c r="N36" s="178"/>
      <c r="O36" s="183">
        <v>2</v>
      </c>
      <c r="P36" s="178"/>
      <c r="Q36" s="183">
        <v>12</v>
      </c>
      <c r="R36" s="178"/>
      <c r="S36" s="173"/>
      <c r="T36" s="431" t="s">
        <v>345</v>
      </c>
      <c r="U36" s="431" t="s">
        <v>345</v>
      </c>
    </row>
    <row r="37" spans="1:21" s="321" customFormat="1" ht="15" customHeight="1" x14ac:dyDescent="0.3">
      <c r="A37" s="583"/>
      <c r="B37" s="185"/>
      <c r="C37" s="158">
        <v>2016</v>
      </c>
      <c r="D37" s="158"/>
      <c r="E37" s="154">
        <v>2017</v>
      </c>
      <c r="F37" s="154"/>
      <c r="G37" s="154">
        <v>2018</v>
      </c>
      <c r="H37" s="154"/>
      <c r="I37" s="154">
        <v>2019</v>
      </c>
      <c r="J37" s="154"/>
      <c r="K37" s="154">
        <v>2020</v>
      </c>
      <c r="L37" s="154"/>
      <c r="M37" s="154">
        <v>2021</v>
      </c>
      <c r="N37" s="158"/>
      <c r="O37" s="154">
        <v>2022</v>
      </c>
      <c r="P37" s="158"/>
      <c r="Q37" s="158">
        <v>2022</v>
      </c>
      <c r="R37" s="158"/>
      <c r="S37" s="378"/>
      <c r="T37" s="378"/>
      <c r="U37" s="438"/>
    </row>
    <row r="38" spans="1:21" s="321" customFormat="1" ht="63" customHeight="1" x14ac:dyDescent="0.3">
      <c r="A38" s="583"/>
      <c r="B38" s="170" t="s">
        <v>1386</v>
      </c>
      <c r="C38" s="183">
        <v>2</v>
      </c>
      <c r="D38" s="178"/>
      <c r="E38" s="183">
        <v>1</v>
      </c>
      <c r="F38" s="178"/>
      <c r="G38" s="183">
        <v>1</v>
      </c>
      <c r="H38" s="178"/>
      <c r="I38" s="183">
        <v>1</v>
      </c>
      <c r="J38" s="178"/>
      <c r="K38" s="183">
        <v>1</v>
      </c>
      <c r="L38" s="183"/>
      <c r="M38" s="183">
        <v>1</v>
      </c>
      <c r="N38" s="178"/>
      <c r="O38" s="183">
        <v>1</v>
      </c>
      <c r="P38" s="178"/>
      <c r="Q38" s="183">
        <v>8</v>
      </c>
      <c r="R38" s="178"/>
      <c r="S38" s="173"/>
      <c r="T38" s="176" t="s">
        <v>345</v>
      </c>
      <c r="U38" s="431" t="s">
        <v>345</v>
      </c>
    </row>
    <row r="39" spans="1:21" s="321" customFormat="1" ht="15" customHeight="1" x14ac:dyDescent="0.3">
      <c r="A39" s="583"/>
      <c r="B39" s="185"/>
      <c r="C39" s="158">
        <v>2016</v>
      </c>
      <c r="D39" s="158"/>
      <c r="E39" s="154">
        <v>2017</v>
      </c>
      <c r="F39" s="154"/>
      <c r="G39" s="154">
        <v>2018</v>
      </c>
      <c r="H39" s="154"/>
      <c r="I39" s="154">
        <v>2019</v>
      </c>
      <c r="J39" s="154"/>
      <c r="K39" s="154">
        <v>2020</v>
      </c>
      <c r="L39" s="154"/>
      <c r="M39" s="154">
        <v>2021</v>
      </c>
      <c r="N39" s="158"/>
      <c r="O39" s="154">
        <v>2022</v>
      </c>
      <c r="P39" s="158"/>
      <c r="Q39" s="158">
        <v>2022</v>
      </c>
      <c r="R39" s="158"/>
      <c r="S39" s="378"/>
      <c r="T39" s="378"/>
      <c r="U39" s="438"/>
    </row>
    <row r="40" spans="1:21" s="321" customFormat="1" ht="36" customHeight="1" x14ac:dyDescent="0.3">
      <c r="A40" s="583"/>
      <c r="B40" s="170" t="s">
        <v>961</v>
      </c>
      <c r="C40" s="183">
        <v>10</v>
      </c>
      <c r="D40" s="178"/>
      <c r="E40" s="183">
        <v>22</v>
      </c>
      <c r="F40" s="178"/>
      <c r="G40" s="183">
        <v>48</v>
      </c>
      <c r="H40" s="178"/>
      <c r="I40" s="183">
        <v>62</v>
      </c>
      <c r="J40" s="178"/>
      <c r="K40" s="183">
        <v>76</v>
      </c>
      <c r="L40" s="178"/>
      <c r="M40" s="183">
        <v>94</v>
      </c>
      <c r="N40" s="178"/>
      <c r="O40" s="183">
        <v>106</v>
      </c>
      <c r="P40" s="178"/>
      <c r="Q40" s="183">
        <v>100</v>
      </c>
      <c r="R40" s="178"/>
      <c r="S40" s="173"/>
      <c r="T40" s="176" t="s">
        <v>219</v>
      </c>
      <c r="U40" s="431" t="s">
        <v>227</v>
      </c>
    </row>
    <row r="41" spans="1:21" s="35" customFormat="1" ht="15" customHeight="1" x14ac:dyDescent="0.3">
      <c r="A41" s="583"/>
      <c r="B41" s="142"/>
      <c r="C41" s="154">
        <v>2016</v>
      </c>
      <c r="D41" s="154"/>
      <c r="E41" s="154">
        <v>2017</v>
      </c>
      <c r="F41" s="154"/>
      <c r="G41" s="154">
        <v>2018</v>
      </c>
      <c r="H41" s="154"/>
      <c r="I41" s="154">
        <v>2019</v>
      </c>
      <c r="J41" s="154"/>
      <c r="K41" s="154">
        <v>2020</v>
      </c>
      <c r="L41" s="154"/>
      <c r="M41" s="154">
        <v>2021</v>
      </c>
      <c r="N41" s="154"/>
      <c r="O41" s="154">
        <v>2022</v>
      </c>
      <c r="P41" s="154"/>
      <c r="Q41" s="154">
        <v>2022</v>
      </c>
      <c r="R41" s="154"/>
      <c r="S41" s="140"/>
      <c r="T41" s="140"/>
      <c r="U41" s="146"/>
    </row>
    <row r="42" spans="1:21" s="35" customFormat="1" ht="114" customHeight="1" x14ac:dyDescent="0.3">
      <c r="A42" s="583"/>
      <c r="B42" s="170" t="s">
        <v>962</v>
      </c>
      <c r="C42" s="183">
        <v>100</v>
      </c>
      <c r="D42" s="178"/>
      <c r="E42" s="183">
        <v>100</v>
      </c>
      <c r="F42" s="178"/>
      <c r="G42" s="183">
        <v>100</v>
      </c>
      <c r="H42" s="178"/>
      <c r="I42" s="183">
        <v>75.56</v>
      </c>
      <c r="J42" s="178"/>
      <c r="K42" s="183">
        <v>77.5</v>
      </c>
      <c r="L42" s="178"/>
      <c r="M42" s="183">
        <v>65</v>
      </c>
      <c r="N42" s="178"/>
      <c r="O42" s="183">
        <v>58.54</v>
      </c>
      <c r="P42" s="178"/>
      <c r="Q42" s="183">
        <v>100</v>
      </c>
      <c r="R42" s="178"/>
      <c r="S42" s="173"/>
      <c r="T42" s="176" t="s">
        <v>219</v>
      </c>
      <c r="U42" s="431" t="s">
        <v>227</v>
      </c>
    </row>
    <row r="43" spans="1:21" s="35" customFormat="1" ht="15" customHeight="1" x14ac:dyDescent="0.3">
      <c r="A43" s="583"/>
      <c r="B43" s="142"/>
      <c r="C43" s="154">
        <v>2016</v>
      </c>
      <c r="D43" s="154"/>
      <c r="E43" s="154">
        <v>2017</v>
      </c>
      <c r="F43" s="154"/>
      <c r="G43" s="154">
        <v>2018</v>
      </c>
      <c r="H43" s="154"/>
      <c r="I43" s="154">
        <v>2019</v>
      </c>
      <c r="J43" s="154"/>
      <c r="K43" s="154">
        <v>2020</v>
      </c>
      <c r="L43" s="154"/>
      <c r="M43" s="154">
        <v>2021</v>
      </c>
      <c r="N43" s="154"/>
      <c r="O43" s="154">
        <v>2022</v>
      </c>
      <c r="P43" s="154"/>
      <c r="Q43" s="154">
        <v>2022</v>
      </c>
      <c r="R43" s="154"/>
      <c r="S43" s="140"/>
      <c r="T43" s="140"/>
      <c r="U43" s="146"/>
    </row>
    <row r="44" spans="1:21" s="35" customFormat="1" ht="15" customHeight="1" x14ac:dyDescent="0.3">
      <c r="A44" s="583"/>
      <c r="B44" s="650" t="s">
        <v>963</v>
      </c>
      <c r="C44" s="651"/>
      <c r="D44" s="651"/>
      <c r="E44" s="651"/>
      <c r="F44" s="651"/>
      <c r="G44" s="651"/>
      <c r="H44" s="651"/>
      <c r="I44" s="651"/>
      <c r="J44" s="651"/>
      <c r="K44" s="651"/>
      <c r="L44" s="651"/>
      <c r="M44" s="651"/>
      <c r="N44" s="651"/>
      <c r="O44" s="651"/>
      <c r="P44" s="651"/>
      <c r="Q44" s="651"/>
      <c r="R44" s="651"/>
      <c r="S44" s="651"/>
      <c r="T44" s="651"/>
      <c r="U44" s="652"/>
    </row>
    <row r="45" spans="1:21" s="35" customFormat="1" ht="38.25" customHeight="1" x14ac:dyDescent="0.3">
      <c r="A45" s="583"/>
      <c r="B45" s="189" t="s">
        <v>964</v>
      </c>
      <c r="C45" s="360">
        <v>58.33</v>
      </c>
      <c r="D45" s="178"/>
      <c r="E45" s="703">
        <v>76.599999999999994</v>
      </c>
      <c r="F45" s="703"/>
      <c r="G45" s="159">
        <v>97.5</v>
      </c>
      <c r="H45" s="703"/>
      <c r="I45" s="159">
        <v>97.5</v>
      </c>
      <c r="J45" s="704"/>
      <c r="K45" s="159">
        <v>97.5</v>
      </c>
      <c r="L45" s="704"/>
      <c r="M45" s="159">
        <v>97.5</v>
      </c>
      <c r="N45" s="173"/>
      <c r="O45" s="159">
        <v>97.5</v>
      </c>
      <c r="P45" s="178"/>
      <c r="Q45" s="159">
        <v>100</v>
      </c>
      <c r="R45" s="178"/>
      <c r="S45" s="173"/>
      <c r="T45" s="176" t="s">
        <v>219</v>
      </c>
      <c r="U45" s="177" t="s">
        <v>227</v>
      </c>
    </row>
    <row r="46" spans="1:21" s="35" customFormat="1" ht="15" customHeight="1" x14ac:dyDescent="0.3">
      <c r="A46" s="583"/>
      <c r="B46" s="107"/>
      <c r="C46" s="102">
        <v>2016</v>
      </c>
      <c r="D46" s="102"/>
      <c r="E46" s="154">
        <v>2017</v>
      </c>
      <c r="F46" s="154"/>
      <c r="G46" s="154">
        <v>2018</v>
      </c>
      <c r="H46" s="154"/>
      <c r="I46" s="154">
        <v>2019</v>
      </c>
      <c r="J46" s="154"/>
      <c r="K46" s="154">
        <v>2020</v>
      </c>
      <c r="L46" s="154"/>
      <c r="M46" s="154">
        <v>2021</v>
      </c>
      <c r="N46" s="102"/>
      <c r="O46" s="154">
        <v>2022</v>
      </c>
      <c r="P46" s="102"/>
      <c r="Q46" s="102">
        <v>2022</v>
      </c>
      <c r="R46" s="102"/>
      <c r="S46" s="51"/>
      <c r="T46" s="51"/>
      <c r="U46" s="52"/>
    </row>
    <row r="47" spans="1:21" s="35" customFormat="1" ht="38.25" customHeight="1" x14ac:dyDescent="0.3">
      <c r="A47" s="583"/>
      <c r="B47" s="189" t="s">
        <v>965</v>
      </c>
      <c r="C47" s="159">
        <v>0</v>
      </c>
      <c r="D47" s="178"/>
      <c r="E47" s="178"/>
      <c r="F47" s="178"/>
      <c r="G47" s="159"/>
      <c r="H47" s="178"/>
      <c r="I47" s="210">
        <v>32.5</v>
      </c>
      <c r="J47" s="484"/>
      <c r="K47" s="210">
        <v>52.5</v>
      </c>
      <c r="L47" s="484"/>
      <c r="M47" s="210">
        <v>72.5</v>
      </c>
      <c r="N47" s="178"/>
      <c r="O47" s="210">
        <v>82.5</v>
      </c>
      <c r="P47" s="178"/>
      <c r="Q47" s="210">
        <v>92.5</v>
      </c>
      <c r="R47" s="178"/>
      <c r="S47" s="173"/>
      <c r="T47" s="176" t="s">
        <v>219</v>
      </c>
      <c r="U47" s="177" t="s">
        <v>227</v>
      </c>
    </row>
    <row r="48" spans="1:21" s="35" customFormat="1" ht="15" customHeight="1" x14ac:dyDescent="0.3">
      <c r="A48" s="584"/>
      <c r="B48" s="107"/>
      <c r="C48" s="102">
        <v>2016</v>
      </c>
      <c r="D48" s="102"/>
      <c r="E48" s="154">
        <v>2017</v>
      </c>
      <c r="F48" s="154"/>
      <c r="G48" s="154">
        <v>2018</v>
      </c>
      <c r="H48" s="154"/>
      <c r="I48" s="154">
        <v>2019</v>
      </c>
      <c r="J48" s="154"/>
      <c r="K48" s="154">
        <v>2020</v>
      </c>
      <c r="L48" s="154"/>
      <c r="M48" s="154">
        <v>2021</v>
      </c>
      <c r="N48" s="102"/>
      <c r="O48" s="154">
        <v>2022</v>
      </c>
      <c r="P48" s="102"/>
      <c r="Q48" s="102">
        <v>2022</v>
      </c>
      <c r="R48" s="102"/>
      <c r="S48" s="51"/>
      <c r="T48" s="51"/>
      <c r="U48" s="52"/>
    </row>
    <row r="49" spans="1:21" s="35" customFormat="1" ht="15" customHeight="1" x14ac:dyDescent="0.3">
      <c r="A49" s="579" t="s">
        <v>967</v>
      </c>
      <c r="B49" s="580"/>
      <c r="C49" s="580"/>
      <c r="D49" s="580"/>
      <c r="E49" s="580"/>
      <c r="F49" s="580"/>
      <c r="G49" s="580"/>
      <c r="H49" s="580"/>
      <c r="I49" s="580"/>
      <c r="J49" s="580"/>
      <c r="K49" s="580"/>
      <c r="L49" s="580"/>
      <c r="M49" s="580"/>
      <c r="N49" s="580"/>
      <c r="O49" s="580"/>
      <c r="P49" s="580"/>
      <c r="Q49" s="580"/>
      <c r="R49" s="580"/>
      <c r="S49" s="580"/>
      <c r="T49" s="580"/>
      <c r="U49" s="581"/>
    </row>
    <row r="50" spans="1:21" s="35" customFormat="1" ht="15" customHeight="1" x14ac:dyDescent="0.3">
      <c r="A50" s="582" t="s">
        <v>955</v>
      </c>
      <c r="B50" s="651" t="s">
        <v>1387</v>
      </c>
      <c r="C50" s="651"/>
      <c r="D50" s="651"/>
      <c r="E50" s="651"/>
      <c r="F50" s="651"/>
      <c r="G50" s="651"/>
      <c r="H50" s="651"/>
      <c r="I50" s="651"/>
      <c r="J50" s="651"/>
      <c r="K50" s="651"/>
      <c r="L50" s="651"/>
      <c r="M50" s="651"/>
      <c r="N50" s="651"/>
      <c r="O50" s="651"/>
      <c r="P50" s="651"/>
      <c r="Q50" s="651"/>
      <c r="R50" s="651"/>
      <c r="S50" s="651"/>
      <c r="T50" s="651"/>
      <c r="U50" s="652"/>
    </row>
    <row r="51" spans="1:21" s="35" customFormat="1" ht="15" customHeight="1" x14ac:dyDescent="0.3">
      <c r="A51" s="583"/>
      <c r="B51" s="674" t="s">
        <v>968</v>
      </c>
      <c r="C51" s="674"/>
      <c r="D51" s="674"/>
      <c r="E51" s="674"/>
      <c r="F51" s="674"/>
      <c r="G51" s="674"/>
      <c r="H51" s="674"/>
      <c r="I51" s="674"/>
      <c r="J51" s="674"/>
      <c r="K51" s="674"/>
      <c r="L51" s="674"/>
      <c r="M51" s="674"/>
      <c r="N51" s="674"/>
      <c r="O51" s="674"/>
      <c r="P51" s="674"/>
      <c r="Q51" s="674"/>
      <c r="R51" s="674"/>
      <c r="S51" s="674"/>
      <c r="T51" s="674"/>
      <c r="U51" s="675"/>
    </row>
    <row r="52" spans="1:21" s="35" customFormat="1" ht="38.25" customHeight="1" x14ac:dyDescent="0.3">
      <c r="A52" s="583"/>
      <c r="B52" s="524" t="s">
        <v>969</v>
      </c>
      <c r="C52" s="159">
        <v>2</v>
      </c>
      <c r="D52" s="178"/>
      <c r="E52" s="178"/>
      <c r="F52" s="178"/>
      <c r="G52" s="159"/>
      <c r="H52" s="178"/>
      <c r="I52" s="159">
        <v>2</v>
      </c>
      <c r="J52" s="308"/>
      <c r="K52" s="159">
        <v>1</v>
      </c>
      <c r="L52" s="308"/>
      <c r="M52" s="159">
        <v>0</v>
      </c>
      <c r="N52" s="178"/>
      <c r="O52" s="159">
        <v>0</v>
      </c>
      <c r="P52" s="178"/>
      <c r="Q52" s="159">
        <v>0</v>
      </c>
      <c r="R52" s="178"/>
      <c r="S52" s="173"/>
      <c r="T52" s="176" t="s">
        <v>219</v>
      </c>
      <c r="U52" s="177" t="s">
        <v>224</v>
      </c>
    </row>
    <row r="53" spans="1:21" s="35" customFormat="1" ht="15" customHeight="1" x14ac:dyDescent="0.3">
      <c r="A53" s="583"/>
      <c r="B53" s="108"/>
      <c r="C53" s="102">
        <v>2018</v>
      </c>
      <c r="D53" s="102"/>
      <c r="E53" s="154"/>
      <c r="F53" s="154"/>
      <c r="G53" s="154"/>
      <c r="H53" s="154"/>
      <c r="I53" s="154">
        <v>2019</v>
      </c>
      <c r="J53" s="154"/>
      <c r="K53" s="154">
        <v>2020</v>
      </c>
      <c r="L53" s="154"/>
      <c r="M53" s="154">
        <v>2021</v>
      </c>
      <c r="N53" s="102"/>
      <c r="O53" s="154">
        <v>2022</v>
      </c>
      <c r="P53" s="102"/>
      <c r="Q53" s="102">
        <v>2022</v>
      </c>
      <c r="R53" s="102"/>
      <c r="S53" s="51"/>
      <c r="T53" s="51"/>
      <c r="U53" s="52"/>
    </row>
    <row r="54" spans="1:21" s="35" customFormat="1" ht="38.25" customHeight="1" x14ac:dyDescent="0.3">
      <c r="A54" s="583"/>
      <c r="B54" s="524" t="s">
        <v>970</v>
      </c>
      <c r="C54" s="159">
        <v>12</v>
      </c>
      <c r="D54" s="178"/>
      <c r="E54" s="178"/>
      <c r="F54" s="178"/>
      <c r="G54" s="159"/>
      <c r="H54" s="178"/>
      <c r="I54" s="159">
        <v>11</v>
      </c>
      <c r="J54" s="308"/>
      <c r="K54" s="159">
        <v>11</v>
      </c>
      <c r="L54" s="308"/>
      <c r="M54" s="159">
        <v>8</v>
      </c>
      <c r="N54" s="178"/>
      <c r="O54" s="159">
        <v>7</v>
      </c>
      <c r="P54" s="178"/>
      <c r="Q54" s="159">
        <v>6</v>
      </c>
      <c r="R54" s="178"/>
      <c r="S54" s="173"/>
      <c r="T54" s="176" t="s">
        <v>219</v>
      </c>
      <c r="U54" s="177" t="s">
        <v>224</v>
      </c>
    </row>
    <row r="55" spans="1:21" s="35" customFormat="1" ht="15" customHeight="1" x14ac:dyDescent="0.3">
      <c r="A55" s="583"/>
      <c r="B55" s="108"/>
      <c r="C55" s="102">
        <v>2018</v>
      </c>
      <c r="D55" s="102"/>
      <c r="E55" s="154"/>
      <c r="F55" s="154"/>
      <c r="G55" s="154"/>
      <c r="H55" s="154"/>
      <c r="I55" s="154">
        <v>2019</v>
      </c>
      <c r="J55" s="154"/>
      <c r="K55" s="154">
        <v>2020</v>
      </c>
      <c r="L55" s="154"/>
      <c r="M55" s="154">
        <v>2021</v>
      </c>
      <c r="N55" s="102"/>
      <c r="O55" s="154">
        <v>2022</v>
      </c>
      <c r="P55" s="102"/>
      <c r="Q55" s="102">
        <v>2022</v>
      </c>
      <c r="R55" s="102"/>
      <c r="S55" s="51"/>
      <c r="T55" s="51"/>
      <c r="U55" s="52"/>
    </row>
    <row r="56" spans="1:21" s="35" customFormat="1" ht="38.25" customHeight="1" x14ac:dyDescent="0.3">
      <c r="A56" s="583"/>
      <c r="B56" s="524" t="s">
        <v>971</v>
      </c>
      <c r="C56" s="159">
        <v>11</v>
      </c>
      <c r="D56" s="178"/>
      <c r="E56" s="178"/>
      <c r="F56" s="178"/>
      <c r="G56" s="159"/>
      <c r="H56" s="178"/>
      <c r="I56" s="159">
        <v>12</v>
      </c>
      <c r="J56" s="308"/>
      <c r="K56" s="159">
        <v>13</v>
      </c>
      <c r="L56" s="308"/>
      <c r="M56" s="159">
        <v>13</v>
      </c>
      <c r="N56" s="178"/>
      <c r="O56" s="159">
        <v>11</v>
      </c>
      <c r="P56" s="178"/>
      <c r="Q56" s="159">
        <v>12</v>
      </c>
      <c r="R56" s="178"/>
      <c r="S56" s="173"/>
      <c r="T56" s="176" t="s">
        <v>219</v>
      </c>
      <c r="U56" s="177" t="s">
        <v>224</v>
      </c>
    </row>
    <row r="57" spans="1:21" s="35" customFormat="1" ht="15" customHeight="1" x14ac:dyDescent="0.3">
      <c r="A57" s="583"/>
      <c r="B57" s="524"/>
      <c r="C57" s="102">
        <v>2018</v>
      </c>
      <c r="D57" s="102"/>
      <c r="E57" s="154"/>
      <c r="F57" s="154"/>
      <c r="G57" s="154"/>
      <c r="H57" s="154"/>
      <c r="I57" s="154">
        <v>2019</v>
      </c>
      <c r="J57" s="154"/>
      <c r="K57" s="154">
        <v>2020</v>
      </c>
      <c r="L57" s="154"/>
      <c r="M57" s="154">
        <v>2021</v>
      </c>
      <c r="N57" s="102"/>
      <c r="O57" s="154">
        <v>2022</v>
      </c>
      <c r="P57" s="102"/>
      <c r="Q57" s="102">
        <v>2022</v>
      </c>
      <c r="R57" s="102"/>
      <c r="S57" s="51"/>
      <c r="T57" s="51"/>
      <c r="U57" s="52"/>
    </row>
    <row r="58" spans="1:21" s="35" customFormat="1" ht="38.25" customHeight="1" x14ac:dyDescent="0.3">
      <c r="A58" s="583"/>
      <c r="B58" s="524" t="s">
        <v>972</v>
      </c>
      <c r="C58" s="159">
        <v>4</v>
      </c>
      <c r="D58" s="178"/>
      <c r="E58" s="178"/>
      <c r="F58" s="178"/>
      <c r="G58" s="159"/>
      <c r="H58" s="178"/>
      <c r="I58" s="159">
        <v>4</v>
      </c>
      <c r="J58" s="308"/>
      <c r="K58" s="159">
        <v>3</v>
      </c>
      <c r="L58" s="308"/>
      <c r="M58" s="159">
        <v>6</v>
      </c>
      <c r="N58" s="178"/>
      <c r="O58" s="159">
        <v>6</v>
      </c>
      <c r="P58" s="178"/>
      <c r="Q58" s="159">
        <v>10</v>
      </c>
      <c r="R58" s="178"/>
      <c r="S58" s="173"/>
      <c r="T58" s="176" t="s">
        <v>219</v>
      </c>
      <c r="U58" s="177" t="s">
        <v>224</v>
      </c>
    </row>
    <row r="59" spans="1:21" s="35" customFormat="1" ht="15" customHeight="1" x14ac:dyDescent="0.3">
      <c r="A59" s="583"/>
      <c r="B59" s="108"/>
      <c r="C59" s="102">
        <v>2018</v>
      </c>
      <c r="D59" s="102"/>
      <c r="E59" s="154"/>
      <c r="F59" s="154"/>
      <c r="G59" s="154"/>
      <c r="H59" s="154"/>
      <c r="I59" s="154">
        <v>2019</v>
      </c>
      <c r="J59" s="154"/>
      <c r="K59" s="154">
        <v>2020</v>
      </c>
      <c r="L59" s="154"/>
      <c r="M59" s="154">
        <v>2021</v>
      </c>
      <c r="N59" s="102"/>
      <c r="O59" s="154">
        <v>2022</v>
      </c>
      <c r="P59" s="102"/>
      <c r="Q59" s="154">
        <v>2022</v>
      </c>
      <c r="R59" s="154"/>
      <c r="S59" s="51"/>
      <c r="T59" s="51"/>
      <c r="U59" s="52"/>
    </row>
    <row r="60" spans="1:21" s="35" customFormat="1" ht="38.25" customHeight="1" x14ac:dyDescent="0.3">
      <c r="A60" s="583"/>
      <c r="B60" s="524" t="s">
        <v>973</v>
      </c>
      <c r="C60" s="159">
        <v>7</v>
      </c>
      <c r="D60" s="178"/>
      <c r="E60" s="178"/>
      <c r="F60" s="178"/>
      <c r="G60" s="159"/>
      <c r="H60" s="178"/>
      <c r="I60" s="159">
        <v>7</v>
      </c>
      <c r="J60" s="308"/>
      <c r="K60" s="159">
        <v>8</v>
      </c>
      <c r="L60" s="308"/>
      <c r="M60" s="159">
        <v>9</v>
      </c>
      <c r="N60" s="178"/>
      <c r="O60" s="159">
        <v>12</v>
      </c>
      <c r="P60" s="178"/>
      <c r="Q60" s="159">
        <v>8</v>
      </c>
      <c r="R60" s="178"/>
      <c r="S60" s="173"/>
      <c r="T60" s="176" t="s">
        <v>219</v>
      </c>
      <c r="U60" s="177" t="s">
        <v>224</v>
      </c>
    </row>
    <row r="61" spans="1:21" s="35" customFormat="1" ht="15" customHeight="1" x14ac:dyDescent="0.3">
      <c r="A61" s="583"/>
      <c r="B61" s="108"/>
      <c r="C61" s="102">
        <v>2018</v>
      </c>
      <c r="D61" s="102"/>
      <c r="E61" s="154"/>
      <c r="F61" s="154"/>
      <c r="G61" s="154"/>
      <c r="H61" s="154"/>
      <c r="I61" s="154">
        <v>2019</v>
      </c>
      <c r="J61" s="154"/>
      <c r="K61" s="154">
        <v>2020</v>
      </c>
      <c r="L61" s="154"/>
      <c r="M61" s="154">
        <v>2021</v>
      </c>
      <c r="N61" s="102"/>
      <c r="O61" s="154">
        <v>2022</v>
      </c>
      <c r="P61" s="102"/>
      <c r="Q61" s="154">
        <v>2022</v>
      </c>
      <c r="R61" s="154"/>
      <c r="S61" s="51"/>
      <c r="T61" s="51"/>
      <c r="U61" s="52"/>
    </row>
    <row r="62" spans="1:21" s="35" customFormat="1" ht="15" customHeight="1" x14ac:dyDescent="0.3">
      <c r="A62" s="583"/>
      <c r="B62" s="674" t="s">
        <v>974</v>
      </c>
      <c r="C62" s="674"/>
      <c r="D62" s="674"/>
      <c r="E62" s="674"/>
      <c r="F62" s="674"/>
      <c r="G62" s="674"/>
      <c r="H62" s="674"/>
      <c r="I62" s="674"/>
      <c r="J62" s="674"/>
      <c r="K62" s="674"/>
      <c r="L62" s="674"/>
      <c r="M62" s="674"/>
      <c r="N62" s="674"/>
      <c r="O62" s="674"/>
      <c r="P62" s="674"/>
      <c r="Q62" s="674"/>
      <c r="R62" s="674"/>
      <c r="S62" s="674"/>
      <c r="T62" s="674"/>
      <c r="U62" s="675"/>
    </row>
    <row r="63" spans="1:21" s="35" customFormat="1" ht="38.25" customHeight="1" x14ac:dyDescent="0.3">
      <c r="A63" s="583"/>
      <c r="B63" s="524" t="s">
        <v>969</v>
      </c>
      <c r="C63" s="159">
        <v>11</v>
      </c>
      <c r="D63" s="178"/>
      <c r="E63" s="178"/>
      <c r="F63" s="178"/>
      <c r="G63" s="159"/>
      <c r="H63" s="178"/>
      <c r="I63" s="159">
        <v>6</v>
      </c>
      <c r="J63" s="308"/>
      <c r="K63" s="159">
        <v>6</v>
      </c>
      <c r="L63" s="308"/>
      <c r="M63" s="159">
        <v>3</v>
      </c>
      <c r="N63" s="178"/>
      <c r="O63" s="159">
        <v>1</v>
      </c>
      <c r="P63" s="178"/>
      <c r="Q63" s="159">
        <v>0</v>
      </c>
      <c r="R63" s="178"/>
      <c r="S63" s="173"/>
      <c r="T63" s="176" t="s">
        <v>219</v>
      </c>
      <c r="U63" s="177" t="s">
        <v>224</v>
      </c>
    </row>
    <row r="64" spans="1:21" s="35" customFormat="1" ht="15" customHeight="1" x14ac:dyDescent="0.3">
      <c r="A64" s="583"/>
      <c r="B64" s="108"/>
      <c r="C64" s="102">
        <v>2018</v>
      </c>
      <c r="D64" s="102"/>
      <c r="E64" s="154"/>
      <c r="F64" s="154"/>
      <c r="G64" s="154"/>
      <c r="H64" s="154"/>
      <c r="I64" s="154">
        <v>2019</v>
      </c>
      <c r="J64" s="154"/>
      <c r="K64" s="154">
        <v>2020</v>
      </c>
      <c r="L64" s="154"/>
      <c r="M64" s="154">
        <v>2021</v>
      </c>
      <c r="N64" s="102"/>
      <c r="O64" s="154">
        <v>2022</v>
      </c>
      <c r="P64" s="102"/>
      <c r="Q64" s="102">
        <v>2022</v>
      </c>
      <c r="R64" s="102"/>
      <c r="S64" s="51"/>
      <c r="T64" s="51"/>
      <c r="U64" s="52"/>
    </row>
    <row r="65" spans="1:21" s="35" customFormat="1" ht="38.25" customHeight="1" x14ac:dyDescent="0.3">
      <c r="A65" s="583"/>
      <c r="B65" s="524" t="s">
        <v>975</v>
      </c>
      <c r="C65" s="159">
        <v>11</v>
      </c>
      <c r="D65" s="178"/>
      <c r="E65" s="178"/>
      <c r="F65" s="178"/>
      <c r="G65" s="159"/>
      <c r="H65" s="178"/>
      <c r="I65" s="159">
        <v>11</v>
      </c>
      <c r="J65" s="308"/>
      <c r="K65" s="159">
        <v>11</v>
      </c>
      <c r="L65" s="308"/>
      <c r="M65" s="159">
        <v>10</v>
      </c>
      <c r="N65" s="178"/>
      <c r="O65" s="159">
        <v>8</v>
      </c>
      <c r="P65" s="178"/>
      <c r="Q65" s="159">
        <v>15</v>
      </c>
      <c r="R65" s="178"/>
      <c r="S65" s="173"/>
      <c r="T65" s="176" t="s">
        <v>219</v>
      </c>
      <c r="U65" s="177" t="s">
        <v>224</v>
      </c>
    </row>
    <row r="66" spans="1:21" s="35" customFormat="1" ht="15" customHeight="1" x14ac:dyDescent="0.3">
      <c r="A66" s="583"/>
      <c r="B66" s="108"/>
      <c r="C66" s="102">
        <v>2018</v>
      </c>
      <c r="D66" s="102"/>
      <c r="E66" s="154"/>
      <c r="F66" s="154"/>
      <c r="G66" s="154"/>
      <c r="H66" s="154"/>
      <c r="I66" s="154">
        <v>2019</v>
      </c>
      <c r="J66" s="154"/>
      <c r="K66" s="154">
        <v>2020</v>
      </c>
      <c r="L66" s="154"/>
      <c r="M66" s="154">
        <v>2021</v>
      </c>
      <c r="N66" s="102"/>
      <c r="O66" s="154">
        <v>2022</v>
      </c>
      <c r="P66" s="102"/>
      <c r="Q66" s="102">
        <v>2022</v>
      </c>
      <c r="R66" s="102"/>
      <c r="S66" s="51"/>
      <c r="T66" s="51"/>
      <c r="U66" s="52"/>
    </row>
    <row r="67" spans="1:21" s="35" customFormat="1" ht="38.25" customHeight="1" x14ac:dyDescent="0.3">
      <c r="A67" s="583"/>
      <c r="B67" s="524" t="s">
        <v>976</v>
      </c>
      <c r="C67" s="159">
        <v>10</v>
      </c>
      <c r="D67" s="178"/>
      <c r="E67" s="178"/>
      <c r="F67" s="178"/>
      <c r="G67" s="159"/>
      <c r="H67" s="178"/>
      <c r="I67" s="159">
        <v>12</v>
      </c>
      <c r="J67" s="308"/>
      <c r="K67" s="159">
        <v>12</v>
      </c>
      <c r="L67" s="308"/>
      <c r="M67" s="159">
        <v>11</v>
      </c>
      <c r="N67" s="178"/>
      <c r="O67" s="159">
        <v>13</v>
      </c>
      <c r="P67" s="178"/>
      <c r="Q67" s="159">
        <v>11</v>
      </c>
      <c r="R67" s="178"/>
      <c r="S67" s="173"/>
      <c r="T67" s="176" t="s">
        <v>219</v>
      </c>
      <c r="U67" s="177" t="s">
        <v>224</v>
      </c>
    </row>
    <row r="68" spans="1:21" s="35" customFormat="1" ht="15" customHeight="1" x14ac:dyDescent="0.3">
      <c r="A68" s="583"/>
      <c r="B68" s="524"/>
      <c r="C68" s="102">
        <v>2018</v>
      </c>
      <c r="D68" s="102"/>
      <c r="E68" s="154"/>
      <c r="F68" s="154"/>
      <c r="G68" s="154"/>
      <c r="H68" s="154"/>
      <c r="I68" s="154">
        <v>2019</v>
      </c>
      <c r="J68" s="154"/>
      <c r="K68" s="154">
        <v>2020</v>
      </c>
      <c r="L68" s="154"/>
      <c r="M68" s="154">
        <v>2021</v>
      </c>
      <c r="N68" s="102"/>
      <c r="O68" s="154">
        <v>2022</v>
      </c>
      <c r="P68" s="102"/>
      <c r="Q68" s="102">
        <v>2022</v>
      </c>
      <c r="R68" s="102"/>
      <c r="S68" s="51"/>
      <c r="T68" s="51"/>
      <c r="U68" s="52"/>
    </row>
    <row r="69" spans="1:21" s="35" customFormat="1" ht="38.25" customHeight="1" x14ac:dyDescent="0.3">
      <c r="A69" s="583"/>
      <c r="B69" s="524" t="s">
        <v>977</v>
      </c>
      <c r="C69" s="159">
        <v>3</v>
      </c>
      <c r="D69" s="178"/>
      <c r="E69" s="178"/>
      <c r="F69" s="178"/>
      <c r="G69" s="159"/>
      <c r="H69" s="178"/>
      <c r="I69" s="159">
        <v>6</v>
      </c>
      <c r="J69" s="308"/>
      <c r="K69" s="159">
        <v>6</v>
      </c>
      <c r="L69" s="308"/>
      <c r="M69" s="159">
        <v>9</v>
      </c>
      <c r="N69" s="178"/>
      <c r="O69" s="159">
        <v>13</v>
      </c>
      <c r="P69" s="178"/>
      <c r="Q69" s="159">
        <v>7</v>
      </c>
      <c r="R69" s="178"/>
      <c r="S69" s="173"/>
      <c r="T69" s="176" t="s">
        <v>219</v>
      </c>
      <c r="U69" s="177" t="s">
        <v>224</v>
      </c>
    </row>
    <row r="70" spans="1:21" s="35" customFormat="1" ht="15" customHeight="1" x14ac:dyDescent="0.3">
      <c r="A70" s="583"/>
      <c r="B70" s="108"/>
      <c r="C70" s="102">
        <v>2018</v>
      </c>
      <c r="D70" s="102"/>
      <c r="E70" s="154"/>
      <c r="F70" s="154"/>
      <c r="G70" s="154"/>
      <c r="H70" s="154"/>
      <c r="I70" s="154">
        <v>2019</v>
      </c>
      <c r="J70" s="154"/>
      <c r="K70" s="154">
        <v>2020</v>
      </c>
      <c r="L70" s="154"/>
      <c r="M70" s="154">
        <v>2021</v>
      </c>
      <c r="N70" s="102"/>
      <c r="O70" s="154">
        <v>2022</v>
      </c>
      <c r="P70" s="102"/>
      <c r="Q70" s="154">
        <v>2022</v>
      </c>
      <c r="R70" s="154"/>
      <c r="S70" s="51"/>
      <c r="T70" s="51"/>
      <c r="U70" s="52"/>
    </row>
    <row r="71" spans="1:21" s="35" customFormat="1" ht="38.25" customHeight="1" x14ac:dyDescent="0.3">
      <c r="A71" s="583"/>
      <c r="B71" s="524" t="s">
        <v>978</v>
      </c>
      <c r="C71" s="159">
        <v>1</v>
      </c>
      <c r="D71" s="178"/>
      <c r="E71" s="178"/>
      <c r="F71" s="178"/>
      <c r="G71" s="159"/>
      <c r="H71" s="178"/>
      <c r="I71" s="159">
        <v>1</v>
      </c>
      <c r="J71" s="308"/>
      <c r="K71" s="159">
        <v>1</v>
      </c>
      <c r="L71" s="308"/>
      <c r="M71" s="159">
        <v>3</v>
      </c>
      <c r="N71" s="178"/>
      <c r="O71" s="159">
        <v>1</v>
      </c>
      <c r="P71" s="178"/>
      <c r="Q71" s="159">
        <v>3</v>
      </c>
      <c r="R71" s="178"/>
      <c r="S71" s="173"/>
      <c r="T71" s="176" t="s">
        <v>219</v>
      </c>
      <c r="U71" s="177" t="s">
        <v>224</v>
      </c>
    </row>
    <row r="72" spans="1:21" s="35" customFormat="1" ht="15" customHeight="1" x14ac:dyDescent="0.3">
      <c r="A72" s="583"/>
      <c r="B72" s="108"/>
      <c r="C72" s="102">
        <v>2018</v>
      </c>
      <c r="D72" s="102"/>
      <c r="E72" s="154"/>
      <c r="F72" s="154"/>
      <c r="G72" s="154"/>
      <c r="H72" s="154"/>
      <c r="I72" s="154">
        <v>2019</v>
      </c>
      <c r="J72" s="154"/>
      <c r="K72" s="154">
        <v>2020</v>
      </c>
      <c r="L72" s="154"/>
      <c r="M72" s="154">
        <v>2021</v>
      </c>
      <c r="N72" s="102"/>
      <c r="O72" s="154">
        <v>2022</v>
      </c>
      <c r="P72" s="102"/>
      <c r="Q72" s="154">
        <v>2022</v>
      </c>
      <c r="R72" s="154"/>
      <c r="S72" s="51"/>
      <c r="T72" s="51"/>
      <c r="U72" s="52"/>
    </row>
    <row r="73" spans="1:21" s="35" customFormat="1" ht="15" customHeight="1" x14ac:dyDescent="0.3">
      <c r="A73" s="583"/>
      <c r="B73" s="598" t="s">
        <v>106</v>
      </c>
      <c r="C73" s="598"/>
      <c r="D73" s="598"/>
      <c r="E73" s="598"/>
      <c r="F73" s="598"/>
      <c r="G73" s="598"/>
      <c r="H73" s="598"/>
      <c r="I73" s="598"/>
      <c r="J73" s="598"/>
      <c r="K73" s="598"/>
      <c r="L73" s="598"/>
      <c r="M73" s="598"/>
      <c r="N73" s="598"/>
      <c r="O73" s="598"/>
      <c r="P73" s="598"/>
      <c r="Q73" s="598"/>
      <c r="R73" s="598"/>
      <c r="S73" s="598"/>
      <c r="T73" s="598"/>
      <c r="U73" s="599"/>
    </row>
    <row r="74" spans="1:21" s="35" customFormat="1" ht="60" customHeight="1" x14ac:dyDescent="0.3">
      <c r="A74" s="583"/>
      <c r="B74" s="525" t="s">
        <v>1388</v>
      </c>
      <c r="C74" s="104">
        <v>0.64</v>
      </c>
      <c r="D74" s="105"/>
      <c r="E74" s="104">
        <v>0.64</v>
      </c>
      <c r="F74" s="105"/>
      <c r="G74" s="104">
        <v>1.42</v>
      </c>
      <c r="H74" s="105"/>
      <c r="I74" s="104">
        <v>1.42</v>
      </c>
      <c r="J74" s="105"/>
      <c r="K74" s="104">
        <v>1.42</v>
      </c>
      <c r="L74" s="105"/>
      <c r="M74" s="104">
        <v>1.42</v>
      </c>
      <c r="N74" s="105"/>
      <c r="O74" s="104">
        <v>1.4</v>
      </c>
      <c r="P74" s="105"/>
      <c r="Q74" s="285" t="s">
        <v>979</v>
      </c>
      <c r="R74" s="304"/>
      <c r="S74" s="285"/>
      <c r="T74" s="304" t="s">
        <v>223</v>
      </c>
      <c r="U74" s="46" t="s">
        <v>224</v>
      </c>
    </row>
    <row r="75" spans="1:21" s="35" customFormat="1" ht="15" customHeight="1" x14ac:dyDescent="0.3">
      <c r="A75" s="583"/>
      <c r="B75" s="515"/>
      <c r="C75" s="102">
        <v>2016</v>
      </c>
      <c r="D75" s="102"/>
      <c r="E75" s="154">
        <v>2017</v>
      </c>
      <c r="F75" s="154"/>
      <c r="G75" s="154">
        <v>2018</v>
      </c>
      <c r="H75" s="154"/>
      <c r="I75" s="154">
        <v>2019</v>
      </c>
      <c r="J75" s="154"/>
      <c r="K75" s="154">
        <v>2020</v>
      </c>
      <c r="L75" s="154"/>
      <c r="M75" s="154">
        <v>2021</v>
      </c>
      <c r="N75" s="102"/>
      <c r="O75" s="154">
        <v>2022</v>
      </c>
      <c r="P75" s="102"/>
      <c r="Q75" s="102">
        <v>2022</v>
      </c>
      <c r="R75" s="102"/>
      <c r="S75" s="51"/>
      <c r="T75" s="51"/>
      <c r="U75" s="52"/>
    </row>
    <row r="76" spans="1:21" s="35" customFormat="1" ht="15" customHeight="1" x14ac:dyDescent="0.3">
      <c r="A76" s="583"/>
      <c r="B76" s="651" t="s">
        <v>1389</v>
      </c>
      <c r="C76" s="651"/>
      <c r="D76" s="651"/>
      <c r="E76" s="651"/>
      <c r="F76" s="651"/>
      <c r="G76" s="651"/>
      <c r="H76" s="651"/>
      <c r="I76" s="651"/>
      <c r="J76" s="651"/>
      <c r="K76" s="651"/>
      <c r="L76" s="651"/>
      <c r="M76" s="651"/>
      <c r="N76" s="651"/>
      <c r="O76" s="651"/>
      <c r="P76" s="651"/>
      <c r="Q76" s="651"/>
      <c r="R76" s="651"/>
      <c r="S76" s="651"/>
      <c r="T76" s="651"/>
      <c r="U76" s="652"/>
    </row>
    <row r="77" spans="1:21" s="35" customFormat="1" ht="38.25" customHeight="1" x14ac:dyDescent="0.3">
      <c r="A77" s="583"/>
      <c r="B77" s="517" t="s">
        <v>20</v>
      </c>
      <c r="C77" s="159">
        <v>0</v>
      </c>
      <c r="D77" s="178"/>
      <c r="E77" s="159">
        <v>0</v>
      </c>
      <c r="F77" s="178"/>
      <c r="G77" s="159">
        <v>0</v>
      </c>
      <c r="H77" s="178"/>
      <c r="I77" s="159">
        <v>0</v>
      </c>
      <c r="J77" s="308"/>
      <c r="K77" s="159">
        <v>0</v>
      </c>
      <c r="L77" s="308"/>
      <c r="M77" s="159">
        <v>0</v>
      </c>
      <c r="N77" s="178"/>
      <c r="O77" s="159">
        <v>0</v>
      </c>
      <c r="P77" s="178"/>
      <c r="Q77" s="159">
        <v>0</v>
      </c>
      <c r="R77" s="178"/>
      <c r="S77" s="173"/>
      <c r="T77" s="176" t="s">
        <v>219</v>
      </c>
      <c r="U77" s="177" t="s">
        <v>224</v>
      </c>
    </row>
    <row r="78" spans="1:21" s="35" customFormat="1" ht="15" customHeight="1" x14ac:dyDescent="0.3">
      <c r="A78" s="583"/>
      <c r="B78" s="108"/>
      <c r="C78" s="102">
        <v>2016</v>
      </c>
      <c r="D78" s="102"/>
      <c r="E78" s="154">
        <v>2017</v>
      </c>
      <c r="F78" s="154"/>
      <c r="G78" s="154">
        <v>2018</v>
      </c>
      <c r="H78" s="154"/>
      <c r="I78" s="154">
        <v>2019</v>
      </c>
      <c r="J78" s="154"/>
      <c r="K78" s="154">
        <v>2020</v>
      </c>
      <c r="L78" s="154"/>
      <c r="M78" s="154">
        <v>2021</v>
      </c>
      <c r="N78" s="102"/>
      <c r="O78" s="154">
        <v>2022</v>
      </c>
      <c r="P78" s="102"/>
      <c r="Q78" s="102">
        <v>2022</v>
      </c>
      <c r="R78" s="102"/>
      <c r="S78" s="51"/>
      <c r="T78" s="51"/>
      <c r="U78" s="52"/>
    </row>
    <row r="79" spans="1:21" s="35" customFormat="1" ht="38.25" customHeight="1" x14ac:dyDescent="0.3">
      <c r="A79" s="583"/>
      <c r="B79" s="517" t="s">
        <v>958</v>
      </c>
      <c r="C79" s="159">
        <v>1439448</v>
      </c>
      <c r="D79" s="178"/>
      <c r="E79" s="159">
        <v>1439448.2</v>
      </c>
      <c r="F79" s="159"/>
      <c r="G79" s="159">
        <v>1439448.2</v>
      </c>
      <c r="H79" s="159"/>
      <c r="I79" s="159">
        <v>1439448.2</v>
      </c>
      <c r="J79" s="308"/>
      <c r="K79" s="159">
        <v>1427752.49</v>
      </c>
      <c r="L79" s="308"/>
      <c r="M79" s="159">
        <v>460679.6</v>
      </c>
      <c r="N79" s="178"/>
      <c r="O79" s="159">
        <v>453387</v>
      </c>
      <c r="P79" s="178"/>
      <c r="Q79" s="159">
        <v>0</v>
      </c>
      <c r="R79" s="178"/>
      <c r="S79" s="173"/>
      <c r="T79" s="176" t="s">
        <v>219</v>
      </c>
      <c r="U79" s="177" t="s">
        <v>224</v>
      </c>
    </row>
    <row r="80" spans="1:21" s="35" customFormat="1" ht="15" customHeight="1" x14ac:dyDescent="0.3">
      <c r="A80" s="583"/>
      <c r="B80" s="108"/>
      <c r="C80" s="102">
        <v>2016</v>
      </c>
      <c r="D80" s="102"/>
      <c r="E80" s="154">
        <v>2017</v>
      </c>
      <c r="F80" s="154"/>
      <c r="G80" s="154">
        <v>2018</v>
      </c>
      <c r="H80" s="154"/>
      <c r="I80" s="154">
        <v>2019</v>
      </c>
      <c r="J80" s="154"/>
      <c r="K80" s="154">
        <v>2020</v>
      </c>
      <c r="L80" s="154"/>
      <c r="M80" s="154">
        <v>2021</v>
      </c>
      <c r="N80" s="102"/>
      <c r="O80" s="154">
        <v>2022</v>
      </c>
      <c r="P80" s="102"/>
      <c r="Q80" s="102">
        <v>2022</v>
      </c>
      <c r="R80" s="102"/>
      <c r="S80" s="51"/>
      <c r="T80" s="51"/>
      <c r="U80" s="52"/>
    </row>
    <row r="81" spans="1:21" s="35" customFormat="1" ht="38.25" customHeight="1" x14ac:dyDescent="0.3">
      <c r="A81" s="583"/>
      <c r="B81" s="517" t="s">
        <v>19</v>
      </c>
      <c r="C81" s="159">
        <v>1270775</v>
      </c>
      <c r="D81" s="178"/>
      <c r="E81" s="159">
        <v>1270775.45</v>
      </c>
      <c r="F81" s="159"/>
      <c r="G81" s="159">
        <v>1270775.45</v>
      </c>
      <c r="H81" s="159"/>
      <c r="I81" s="159">
        <v>1052039.07</v>
      </c>
      <c r="J81" s="308"/>
      <c r="K81" s="159">
        <v>1062813.75</v>
      </c>
      <c r="L81" s="308"/>
      <c r="M81" s="159">
        <v>1064905.8</v>
      </c>
      <c r="N81" s="178"/>
      <c r="O81" s="159">
        <v>1044032.4</v>
      </c>
      <c r="P81" s="178"/>
      <c r="Q81" s="159">
        <v>1439448</v>
      </c>
      <c r="R81" s="178"/>
      <c r="S81" s="173"/>
      <c r="T81" s="176" t="s">
        <v>219</v>
      </c>
      <c r="U81" s="177" t="s">
        <v>224</v>
      </c>
    </row>
    <row r="82" spans="1:21" s="35" customFormat="1" ht="15" customHeight="1" x14ac:dyDescent="0.3">
      <c r="A82" s="583"/>
      <c r="B82" s="108"/>
      <c r="C82" s="102">
        <v>2016</v>
      </c>
      <c r="D82" s="102"/>
      <c r="E82" s="154">
        <v>2017</v>
      </c>
      <c r="F82" s="154"/>
      <c r="G82" s="154">
        <v>2018</v>
      </c>
      <c r="H82" s="154"/>
      <c r="I82" s="154">
        <v>2019</v>
      </c>
      <c r="J82" s="154"/>
      <c r="K82" s="154">
        <v>2020</v>
      </c>
      <c r="L82" s="154"/>
      <c r="M82" s="154">
        <v>2021</v>
      </c>
      <c r="N82" s="102"/>
      <c r="O82" s="154">
        <v>2022</v>
      </c>
      <c r="P82" s="102"/>
      <c r="Q82" s="102">
        <v>2022</v>
      </c>
      <c r="R82" s="102"/>
      <c r="S82" s="51"/>
      <c r="T82" s="51"/>
      <c r="U82" s="52"/>
    </row>
    <row r="83" spans="1:21" s="35" customFormat="1" ht="38.25" customHeight="1" x14ac:dyDescent="0.3">
      <c r="A83" s="583"/>
      <c r="B83" s="517" t="s">
        <v>959</v>
      </c>
      <c r="C83" s="159">
        <v>16491</v>
      </c>
      <c r="D83" s="178"/>
      <c r="E83" s="159">
        <v>16490.63</v>
      </c>
      <c r="F83" s="159"/>
      <c r="G83" s="159">
        <v>16490.63</v>
      </c>
      <c r="H83" s="178"/>
      <c r="I83" s="159">
        <v>235227.01</v>
      </c>
      <c r="J83" s="308"/>
      <c r="K83" s="159">
        <v>236148.03</v>
      </c>
      <c r="L83" s="308"/>
      <c r="M83" s="159">
        <v>1201128.8799999999</v>
      </c>
      <c r="N83" s="178"/>
      <c r="O83" s="159">
        <v>1229295</v>
      </c>
      <c r="P83" s="178"/>
      <c r="Q83" s="159">
        <v>1287266</v>
      </c>
      <c r="R83" s="178"/>
      <c r="S83" s="173"/>
      <c r="T83" s="176" t="s">
        <v>219</v>
      </c>
      <c r="U83" s="177" t="s">
        <v>224</v>
      </c>
    </row>
    <row r="84" spans="1:21" s="35" customFormat="1" ht="15" customHeight="1" x14ac:dyDescent="0.3">
      <c r="A84" s="583"/>
      <c r="B84" s="108"/>
      <c r="C84" s="102">
        <v>2016</v>
      </c>
      <c r="D84" s="102"/>
      <c r="E84" s="154">
        <v>2017</v>
      </c>
      <c r="F84" s="154"/>
      <c r="G84" s="154">
        <v>2018</v>
      </c>
      <c r="H84" s="154"/>
      <c r="I84" s="154">
        <v>2019</v>
      </c>
      <c r="J84" s="154"/>
      <c r="K84" s="154">
        <v>2020</v>
      </c>
      <c r="L84" s="154"/>
      <c r="M84" s="154">
        <v>2021</v>
      </c>
      <c r="N84" s="102"/>
      <c r="O84" s="154">
        <v>2022</v>
      </c>
      <c r="P84" s="102"/>
      <c r="Q84" s="154">
        <v>2022</v>
      </c>
      <c r="R84" s="154"/>
      <c r="S84" s="51"/>
      <c r="T84" s="51"/>
      <c r="U84" s="52"/>
    </row>
    <row r="85" spans="1:21" s="35" customFormat="1" ht="75" customHeight="1" x14ac:dyDescent="0.3">
      <c r="A85" s="583"/>
      <c r="B85" s="218" t="s">
        <v>980</v>
      </c>
      <c r="C85" s="284">
        <v>293</v>
      </c>
      <c r="D85" s="306"/>
      <c r="E85" s="284">
        <v>80</v>
      </c>
      <c r="F85" s="306"/>
      <c r="G85" s="284">
        <v>80</v>
      </c>
      <c r="H85" s="306"/>
      <c r="I85" s="284">
        <v>82</v>
      </c>
      <c r="J85" s="306"/>
      <c r="K85" s="284">
        <v>82</v>
      </c>
      <c r="L85" s="306"/>
      <c r="M85" s="284">
        <v>80</v>
      </c>
      <c r="N85" s="306"/>
      <c r="O85" s="284">
        <v>85</v>
      </c>
      <c r="P85" s="306"/>
      <c r="Q85" s="284">
        <v>480</v>
      </c>
      <c r="R85" s="306"/>
      <c r="S85" s="141"/>
      <c r="T85" s="283" t="s">
        <v>956</v>
      </c>
      <c r="U85" s="149" t="s">
        <v>956</v>
      </c>
    </row>
    <row r="86" spans="1:21" s="35" customFormat="1" ht="15" customHeight="1" x14ac:dyDescent="0.3">
      <c r="A86" s="583"/>
      <c r="B86" s="219"/>
      <c r="C86" s="154">
        <v>2016</v>
      </c>
      <c r="D86" s="154"/>
      <c r="E86" s="154">
        <v>2017</v>
      </c>
      <c r="F86" s="154"/>
      <c r="G86" s="154">
        <v>2018</v>
      </c>
      <c r="H86" s="154"/>
      <c r="I86" s="154">
        <v>2019</v>
      </c>
      <c r="J86" s="154"/>
      <c r="K86" s="154">
        <v>2020</v>
      </c>
      <c r="L86" s="154"/>
      <c r="M86" s="154">
        <v>2021</v>
      </c>
      <c r="N86" s="154"/>
      <c r="O86" s="154">
        <v>2022</v>
      </c>
      <c r="P86" s="154"/>
      <c r="Q86" s="154">
        <v>2022</v>
      </c>
      <c r="R86" s="154"/>
      <c r="S86" s="140"/>
      <c r="T86" s="140"/>
      <c r="U86" s="146"/>
    </row>
    <row r="87" spans="1:21" s="35" customFormat="1" ht="57.75" customHeight="1" x14ac:dyDescent="0.3">
      <c r="A87" s="583"/>
      <c r="B87" s="218" t="s">
        <v>1390</v>
      </c>
      <c r="C87" s="284">
        <v>132</v>
      </c>
      <c r="D87" s="306"/>
      <c r="E87" s="306">
        <v>35</v>
      </c>
      <c r="F87" s="306"/>
      <c r="G87" s="284">
        <v>210</v>
      </c>
      <c r="H87" s="306"/>
      <c r="I87" s="284">
        <v>371</v>
      </c>
      <c r="J87" s="306"/>
      <c r="K87" s="284">
        <v>418</v>
      </c>
      <c r="L87" s="284"/>
      <c r="M87" s="284">
        <v>430</v>
      </c>
      <c r="N87" s="306"/>
      <c r="O87" s="284">
        <v>417</v>
      </c>
      <c r="P87" s="306"/>
      <c r="Q87" s="284" t="s">
        <v>979</v>
      </c>
      <c r="R87" s="306"/>
      <c r="S87" s="141"/>
      <c r="T87" s="283" t="s">
        <v>221</v>
      </c>
      <c r="U87" s="149" t="s">
        <v>222</v>
      </c>
    </row>
    <row r="88" spans="1:21" s="35" customFormat="1" ht="15" customHeight="1" x14ac:dyDescent="0.3">
      <c r="A88" s="583"/>
      <c r="B88" s="515"/>
      <c r="C88" s="154">
        <v>2016</v>
      </c>
      <c r="D88" s="154"/>
      <c r="E88" s="154">
        <v>2017</v>
      </c>
      <c r="F88" s="154"/>
      <c r="G88" s="154">
        <v>2018</v>
      </c>
      <c r="H88" s="154"/>
      <c r="I88" s="154">
        <v>2019</v>
      </c>
      <c r="J88" s="154"/>
      <c r="K88" s="154">
        <v>2020</v>
      </c>
      <c r="L88" s="154"/>
      <c r="M88" s="154">
        <v>2021</v>
      </c>
      <c r="N88" s="154"/>
      <c r="O88" s="154">
        <v>2022</v>
      </c>
      <c r="P88" s="154"/>
      <c r="Q88" s="154">
        <v>2022</v>
      </c>
      <c r="R88" s="154"/>
      <c r="S88" s="51"/>
      <c r="T88" s="51"/>
      <c r="U88" s="52"/>
    </row>
    <row r="89" spans="1:21" s="35" customFormat="1" ht="58.5" customHeight="1" x14ac:dyDescent="0.3">
      <c r="A89" s="583"/>
      <c r="B89" s="526" t="s">
        <v>1391</v>
      </c>
      <c r="C89" s="182">
        <v>0</v>
      </c>
      <c r="D89" s="181"/>
      <c r="E89" s="183">
        <v>5</v>
      </c>
      <c r="F89" s="181"/>
      <c r="G89" s="182">
        <v>29</v>
      </c>
      <c r="H89" s="181"/>
      <c r="I89" s="182">
        <v>51</v>
      </c>
      <c r="J89" s="181"/>
      <c r="K89" s="182">
        <v>58</v>
      </c>
      <c r="L89" s="181"/>
      <c r="M89" s="182">
        <v>59</v>
      </c>
      <c r="N89" s="181"/>
      <c r="O89" s="182">
        <v>58</v>
      </c>
      <c r="P89" s="181"/>
      <c r="Q89" s="183">
        <v>100</v>
      </c>
      <c r="R89" s="178"/>
      <c r="S89" s="141"/>
      <c r="T89" s="283" t="s">
        <v>221</v>
      </c>
      <c r="U89" s="156" t="s">
        <v>222</v>
      </c>
    </row>
    <row r="90" spans="1:21" s="35" customFormat="1" ht="15" customHeight="1" x14ac:dyDescent="0.3">
      <c r="A90" s="584"/>
      <c r="B90" s="515"/>
      <c r="C90" s="102">
        <v>2016</v>
      </c>
      <c r="D90" s="102"/>
      <c r="E90" s="154">
        <v>2017</v>
      </c>
      <c r="F90" s="154"/>
      <c r="G90" s="154">
        <v>2018</v>
      </c>
      <c r="H90" s="154"/>
      <c r="I90" s="154">
        <v>2019</v>
      </c>
      <c r="J90" s="154"/>
      <c r="K90" s="154">
        <v>2020</v>
      </c>
      <c r="L90" s="154"/>
      <c r="M90" s="154">
        <v>2021</v>
      </c>
      <c r="N90" s="102"/>
      <c r="O90" s="154">
        <v>2022</v>
      </c>
      <c r="P90" s="102"/>
      <c r="Q90" s="102">
        <v>2022</v>
      </c>
      <c r="R90" s="102"/>
      <c r="S90" s="51"/>
      <c r="T90" s="51"/>
      <c r="U90" s="52"/>
    </row>
    <row r="91" spans="1:21" s="35" customFormat="1" ht="15" customHeight="1" x14ac:dyDescent="0.3">
      <c r="A91" s="579" t="s">
        <v>103</v>
      </c>
      <c r="B91" s="580"/>
      <c r="C91" s="580"/>
      <c r="D91" s="580"/>
      <c r="E91" s="580"/>
      <c r="F91" s="580"/>
      <c r="G91" s="580"/>
      <c r="H91" s="580"/>
      <c r="I91" s="580"/>
      <c r="J91" s="580"/>
      <c r="K91" s="580"/>
      <c r="L91" s="580"/>
      <c r="M91" s="580"/>
      <c r="N91" s="580"/>
      <c r="O91" s="580"/>
      <c r="P91" s="580"/>
      <c r="Q91" s="580"/>
      <c r="R91" s="580"/>
      <c r="S91" s="580"/>
      <c r="T91" s="580"/>
      <c r="U91" s="581"/>
    </row>
    <row r="92" spans="1:21" s="35" customFormat="1" ht="120.75" customHeight="1" x14ac:dyDescent="0.3">
      <c r="A92" s="582" t="s">
        <v>217</v>
      </c>
      <c r="B92" s="218" t="s">
        <v>1392</v>
      </c>
      <c r="C92" s="284">
        <v>55</v>
      </c>
      <c r="D92" s="306"/>
      <c r="E92" s="284">
        <v>55</v>
      </c>
      <c r="F92" s="306"/>
      <c r="G92" s="284">
        <v>50</v>
      </c>
      <c r="H92" s="306"/>
      <c r="I92" s="284">
        <v>39</v>
      </c>
      <c r="J92" s="306"/>
      <c r="K92" s="284">
        <v>24</v>
      </c>
      <c r="L92" s="306"/>
      <c r="M92" s="284">
        <v>29</v>
      </c>
      <c r="N92" s="306"/>
      <c r="O92" s="284">
        <v>32</v>
      </c>
      <c r="P92" s="306"/>
      <c r="Q92" s="284" t="s">
        <v>442</v>
      </c>
      <c r="R92" s="306"/>
      <c r="S92" s="141"/>
      <c r="T92" s="283" t="s">
        <v>219</v>
      </c>
      <c r="U92" s="149" t="s">
        <v>225</v>
      </c>
    </row>
    <row r="93" spans="1:21" s="35" customFormat="1" ht="15" customHeight="1" x14ac:dyDescent="0.3">
      <c r="A93" s="583"/>
      <c r="B93" s="336"/>
      <c r="C93" s="154">
        <v>2016</v>
      </c>
      <c r="D93" s="154"/>
      <c r="E93" s="154">
        <v>2017</v>
      </c>
      <c r="F93" s="154"/>
      <c r="G93" s="154">
        <v>2018</v>
      </c>
      <c r="H93" s="154"/>
      <c r="I93" s="154">
        <v>2019</v>
      </c>
      <c r="J93" s="154"/>
      <c r="K93" s="154">
        <v>2020</v>
      </c>
      <c r="L93" s="154"/>
      <c r="M93" s="154">
        <v>2021</v>
      </c>
      <c r="N93" s="154"/>
      <c r="O93" s="154">
        <v>2022</v>
      </c>
      <c r="P93" s="154"/>
      <c r="Q93" s="154">
        <v>2022</v>
      </c>
      <c r="R93" s="154"/>
      <c r="S93" s="140"/>
      <c r="T93" s="140"/>
      <c r="U93" s="146"/>
    </row>
    <row r="94" spans="1:21" s="35" customFormat="1" ht="15" customHeight="1" x14ac:dyDescent="0.3">
      <c r="A94" s="583"/>
      <c r="B94" s="110" t="s">
        <v>298</v>
      </c>
      <c r="C94" s="84"/>
      <c r="D94" s="84"/>
      <c r="E94" s="84"/>
      <c r="F94" s="84"/>
      <c r="G94" s="84"/>
      <c r="H94" s="84"/>
      <c r="I94" s="84"/>
      <c r="J94" s="84"/>
      <c r="K94" s="84"/>
      <c r="L94" s="84"/>
      <c r="M94" s="84"/>
      <c r="N94" s="84"/>
      <c r="O94" s="84"/>
      <c r="P94" s="84"/>
      <c r="Q94" s="84"/>
      <c r="R94" s="84"/>
      <c r="S94" s="84"/>
      <c r="T94" s="84"/>
      <c r="U94" s="85"/>
    </row>
    <row r="95" spans="1:21" s="35" customFormat="1" ht="48.4" customHeight="1" x14ac:dyDescent="0.3">
      <c r="A95" s="583"/>
      <c r="B95" s="337" t="s">
        <v>297</v>
      </c>
      <c r="C95" s="268">
        <v>48</v>
      </c>
      <c r="D95" s="282"/>
      <c r="E95" s="268">
        <v>40.17</v>
      </c>
      <c r="F95" s="306"/>
      <c r="G95" s="268">
        <v>44.8</v>
      </c>
      <c r="H95" s="308"/>
      <c r="I95" s="284">
        <v>48.76</v>
      </c>
      <c r="J95" s="308"/>
      <c r="K95" s="284">
        <v>49.64</v>
      </c>
      <c r="L95" s="306"/>
      <c r="M95" s="284">
        <v>52.2</v>
      </c>
      <c r="N95" s="306"/>
      <c r="O95" s="284">
        <v>47.53</v>
      </c>
      <c r="P95" s="282"/>
      <c r="Q95" s="284">
        <v>80</v>
      </c>
      <c r="R95" s="282"/>
      <c r="S95" s="141"/>
      <c r="T95" s="283" t="s">
        <v>981</v>
      </c>
      <c r="U95" s="430" t="s">
        <v>982</v>
      </c>
    </row>
    <row r="96" spans="1:21" s="35" customFormat="1" ht="15" customHeight="1" x14ac:dyDescent="0.3">
      <c r="A96" s="583"/>
      <c r="B96" s="219"/>
      <c r="C96" s="154">
        <v>2015</v>
      </c>
      <c r="D96" s="154"/>
      <c r="E96" s="154">
        <v>2017</v>
      </c>
      <c r="F96" s="154"/>
      <c r="G96" s="154">
        <v>2018</v>
      </c>
      <c r="H96" s="154"/>
      <c r="I96" s="154">
        <v>2019</v>
      </c>
      <c r="J96" s="154"/>
      <c r="K96" s="154">
        <v>2020</v>
      </c>
      <c r="L96" s="154"/>
      <c r="M96" s="154">
        <v>2021</v>
      </c>
      <c r="N96" s="154"/>
      <c r="O96" s="154">
        <v>2022</v>
      </c>
      <c r="P96" s="154"/>
      <c r="Q96" s="154">
        <v>2022</v>
      </c>
      <c r="R96" s="154"/>
      <c r="S96" s="140"/>
      <c r="T96" s="140"/>
      <c r="U96" s="146"/>
    </row>
    <row r="97" spans="1:21" s="35" customFormat="1" ht="48.4" customHeight="1" x14ac:dyDescent="0.3">
      <c r="A97" s="583"/>
      <c r="B97" s="337" t="s">
        <v>299</v>
      </c>
      <c r="C97" s="268">
        <v>46</v>
      </c>
      <c r="D97" s="282"/>
      <c r="E97" s="284">
        <v>62</v>
      </c>
      <c r="F97" s="282"/>
      <c r="G97" s="268">
        <v>62</v>
      </c>
      <c r="H97" s="307"/>
      <c r="I97" s="284">
        <v>69</v>
      </c>
      <c r="J97" s="308"/>
      <c r="K97" s="284">
        <v>68</v>
      </c>
      <c r="L97" s="282"/>
      <c r="M97" s="284">
        <v>49</v>
      </c>
      <c r="N97" s="282"/>
      <c r="O97" s="284"/>
      <c r="P97" s="282"/>
      <c r="Q97" s="284">
        <v>80</v>
      </c>
      <c r="R97" s="282"/>
      <c r="S97" s="141"/>
      <c r="T97" s="283" t="s">
        <v>981</v>
      </c>
      <c r="U97" s="430" t="s">
        <v>982</v>
      </c>
    </row>
    <row r="98" spans="1:21" s="35" customFormat="1" ht="15" customHeight="1" x14ac:dyDescent="0.3">
      <c r="A98" s="583"/>
      <c r="B98" s="219"/>
      <c r="C98" s="154">
        <v>2015</v>
      </c>
      <c r="D98" s="154"/>
      <c r="E98" s="154">
        <v>2017</v>
      </c>
      <c r="F98" s="154"/>
      <c r="G98" s="154">
        <v>2018</v>
      </c>
      <c r="H98" s="154"/>
      <c r="I98" s="154">
        <v>2019</v>
      </c>
      <c r="J98" s="154"/>
      <c r="K98" s="154">
        <v>2020</v>
      </c>
      <c r="L98" s="154"/>
      <c r="M98" s="154">
        <v>2021</v>
      </c>
      <c r="N98" s="154"/>
      <c r="O98" s="154">
        <v>2022</v>
      </c>
      <c r="P98" s="154"/>
      <c r="Q98" s="154">
        <v>2022</v>
      </c>
      <c r="R98" s="154"/>
      <c r="S98" s="140"/>
      <c r="T98" s="140"/>
      <c r="U98" s="146"/>
    </row>
    <row r="99" spans="1:21" s="35" customFormat="1" ht="15" customHeight="1" x14ac:dyDescent="0.3">
      <c r="A99" s="583"/>
      <c r="B99" s="598" t="s">
        <v>106</v>
      </c>
      <c r="C99" s="598"/>
      <c r="D99" s="598"/>
      <c r="E99" s="598"/>
      <c r="F99" s="598"/>
      <c r="G99" s="598"/>
      <c r="H99" s="598"/>
      <c r="I99" s="598"/>
      <c r="J99" s="598"/>
      <c r="K99" s="598"/>
      <c r="L99" s="598"/>
      <c r="M99" s="598"/>
      <c r="N99" s="598"/>
      <c r="O99" s="598"/>
      <c r="P99" s="598"/>
      <c r="Q99" s="598"/>
      <c r="R99" s="598"/>
      <c r="S99" s="598"/>
      <c r="T99" s="598"/>
      <c r="U99" s="599"/>
    </row>
    <row r="100" spans="1:21" s="35" customFormat="1" ht="15" customHeight="1" x14ac:dyDescent="0.3">
      <c r="A100" s="583"/>
      <c r="B100" s="110" t="s">
        <v>983</v>
      </c>
      <c r="C100" s="84"/>
      <c r="D100" s="84"/>
      <c r="E100" s="84"/>
      <c r="F100" s="84"/>
      <c r="G100" s="84"/>
      <c r="H100" s="84"/>
      <c r="I100" s="84"/>
      <c r="J100" s="84"/>
      <c r="K100" s="84"/>
      <c r="L100" s="84"/>
      <c r="M100" s="84"/>
      <c r="N100" s="84"/>
      <c r="O100" s="84"/>
      <c r="P100" s="84"/>
      <c r="Q100" s="84"/>
      <c r="R100" s="84"/>
      <c r="S100" s="84"/>
      <c r="T100" s="84"/>
      <c r="U100" s="85"/>
    </row>
    <row r="101" spans="1:21" s="35" customFormat="1" ht="48.4" customHeight="1" x14ac:dyDescent="0.3">
      <c r="A101" s="583"/>
      <c r="B101" s="337" t="s">
        <v>984</v>
      </c>
      <c r="C101" s="268">
        <v>10</v>
      </c>
      <c r="D101" s="282"/>
      <c r="E101" s="268">
        <v>10</v>
      </c>
      <c r="F101" s="282"/>
      <c r="G101" s="268">
        <v>10</v>
      </c>
      <c r="H101" s="307"/>
      <c r="I101" s="284">
        <v>17</v>
      </c>
      <c r="J101" s="308"/>
      <c r="K101" s="284">
        <v>17</v>
      </c>
      <c r="L101" s="282"/>
      <c r="M101" s="284">
        <v>17</v>
      </c>
      <c r="N101" s="282"/>
      <c r="O101" s="284">
        <v>17</v>
      </c>
      <c r="P101" s="282"/>
      <c r="Q101" s="284">
        <v>261</v>
      </c>
      <c r="R101" s="282"/>
      <c r="S101" s="141"/>
      <c r="T101" s="283" t="s">
        <v>213</v>
      </c>
      <c r="U101" s="149" t="s">
        <v>985</v>
      </c>
    </row>
    <row r="102" spans="1:21" s="35" customFormat="1" x14ac:dyDescent="0.3">
      <c r="A102" s="583"/>
      <c r="B102" s="219"/>
      <c r="C102" s="154">
        <v>2016</v>
      </c>
      <c r="D102" s="154"/>
      <c r="E102" s="154">
        <v>2017</v>
      </c>
      <c r="F102" s="154"/>
      <c r="G102" s="154">
        <v>2018</v>
      </c>
      <c r="H102" s="154"/>
      <c r="I102" s="154">
        <v>2019</v>
      </c>
      <c r="J102" s="154"/>
      <c r="K102" s="154">
        <v>2020</v>
      </c>
      <c r="L102" s="154"/>
      <c r="M102" s="154">
        <v>2021</v>
      </c>
      <c r="N102" s="154"/>
      <c r="O102" s="154">
        <v>2022</v>
      </c>
      <c r="P102" s="154"/>
      <c r="Q102" s="154">
        <v>2022</v>
      </c>
      <c r="R102" s="154"/>
      <c r="S102" s="140"/>
      <c r="T102" s="140"/>
      <c r="U102" s="146"/>
    </row>
    <row r="103" spans="1:21" s="35" customFormat="1" ht="68.25" customHeight="1" x14ac:dyDescent="0.3">
      <c r="A103" s="583"/>
      <c r="B103" s="516" t="s">
        <v>343</v>
      </c>
      <c r="C103" s="159">
        <v>1000000</v>
      </c>
      <c r="D103" s="159"/>
      <c r="E103" s="159">
        <v>1780000</v>
      </c>
      <c r="F103" s="159"/>
      <c r="G103" s="159">
        <v>286004</v>
      </c>
      <c r="H103" s="311"/>
      <c r="I103" s="159">
        <v>138520</v>
      </c>
      <c r="J103" s="159"/>
      <c r="K103" s="159">
        <v>56610</v>
      </c>
      <c r="L103" s="159"/>
      <c r="M103" s="159">
        <v>184030</v>
      </c>
      <c r="N103" s="159"/>
      <c r="O103" s="159"/>
      <c r="P103" s="159"/>
      <c r="Q103" s="159">
        <v>2700000</v>
      </c>
      <c r="R103" s="159"/>
      <c r="S103" s="173"/>
      <c r="T103" s="176" t="s">
        <v>221</v>
      </c>
      <c r="U103" s="177" t="s">
        <v>226</v>
      </c>
    </row>
    <row r="104" spans="1:21" s="35" customFormat="1" ht="15" customHeight="1" x14ac:dyDescent="0.3">
      <c r="A104" s="583"/>
      <c r="B104" s="219"/>
      <c r="C104" s="154">
        <v>2016</v>
      </c>
      <c r="D104" s="154"/>
      <c r="E104" s="154">
        <v>2017</v>
      </c>
      <c r="F104" s="154"/>
      <c r="G104" s="154">
        <v>2018</v>
      </c>
      <c r="H104" s="154"/>
      <c r="I104" s="154">
        <v>2019</v>
      </c>
      <c r="J104" s="154"/>
      <c r="K104" s="154">
        <v>2020</v>
      </c>
      <c r="L104" s="154"/>
      <c r="M104" s="154">
        <v>2021</v>
      </c>
      <c r="N104" s="154"/>
      <c r="O104" s="154">
        <v>2022</v>
      </c>
      <c r="P104" s="154"/>
      <c r="Q104" s="154">
        <v>2022</v>
      </c>
      <c r="R104" s="154"/>
      <c r="S104" s="140"/>
      <c r="T104" s="140"/>
      <c r="U104" s="146"/>
    </row>
    <row r="105" spans="1:21" s="35" customFormat="1" ht="47.25" customHeight="1" x14ac:dyDescent="0.3">
      <c r="A105" s="583"/>
      <c r="B105" s="218" t="s">
        <v>218</v>
      </c>
      <c r="C105" s="151">
        <v>2300000</v>
      </c>
      <c r="D105" s="151"/>
      <c r="E105" s="151">
        <v>2240000</v>
      </c>
      <c r="F105" s="151"/>
      <c r="G105" s="151">
        <v>2104177</v>
      </c>
      <c r="H105" s="308"/>
      <c r="I105" s="151">
        <v>2047175</v>
      </c>
      <c r="J105" s="151"/>
      <c r="K105" s="151">
        <v>1913832</v>
      </c>
      <c r="L105" s="151"/>
      <c r="M105" s="151">
        <v>1910478</v>
      </c>
      <c r="N105" s="151"/>
      <c r="O105" s="151"/>
      <c r="P105" s="151"/>
      <c r="Q105" s="151">
        <v>2000000</v>
      </c>
      <c r="R105" s="151"/>
      <c r="S105" s="141"/>
      <c r="T105" s="283" t="s">
        <v>221</v>
      </c>
      <c r="U105" s="149" t="s">
        <v>226</v>
      </c>
    </row>
    <row r="106" spans="1:21" s="35" customFormat="1" ht="15" customHeight="1" x14ac:dyDescent="0.3">
      <c r="A106" s="583"/>
      <c r="B106" s="515"/>
      <c r="C106" s="102">
        <v>2016</v>
      </c>
      <c r="D106" s="102"/>
      <c r="E106" s="154">
        <v>2017</v>
      </c>
      <c r="F106" s="154"/>
      <c r="G106" s="154">
        <v>2018</v>
      </c>
      <c r="H106" s="154"/>
      <c r="I106" s="154">
        <v>2019</v>
      </c>
      <c r="J106" s="154"/>
      <c r="K106" s="154">
        <v>2020</v>
      </c>
      <c r="L106" s="154"/>
      <c r="M106" s="154">
        <v>2021</v>
      </c>
      <c r="N106" s="154"/>
      <c r="O106" s="154">
        <v>2022</v>
      </c>
      <c r="P106" s="154"/>
      <c r="Q106" s="154">
        <v>2022</v>
      </c>
      <c r="R106" s="154"/>
      <c r="S106" s="140"/>
      <c r="T106" s="140"/>
      <c r="U106" s="146"/>
    </row>
    <row r="107" spans="1:21" s="35" customFormat="1" ht="54.75" customHeight="1" x14ac:dyDescent="0.3">
      <c r="A107" s="583"/>
      <c r="B107" s="526" t="s">
        <v>1393</v>
      </c>
      <c r="C107" s="162">
        <v>68</v>
      </c>
      <c r="D107" s="162"/>
      <c r="E107" s="159">
        <v>75</v>
      </c>
      <c r="F107" s="159"/>
      <c r="G107" s="159">
        <v>75</v>
      </c>
      <c r="H107" s="311"/>
      <c r="I107" s="159">
        <v>75</v>
      </c>
      <c r="J107" s="159"/>
      <c r="K107" s="159">
        <v>75</v>
      </c>
      <c r="L107" s="159"/>
      <c r="M107" s="159">
        <v>79</v>
      </c>
      <c r="N107" s="159"/>
      <c r="O107" s="159">
        <v>109</v>
      </c>
      <c r="P107" s="159"/>
      <c r="Q107" s="159" t="s">
        <v>442</v>
      </c>
      <c r="R107" s="159"/>
      <c r="S107" s="173"/>
      <c r="T107" s="176" t="s">
        <v>141</v>
      </c>
      <c r="U107" s="177" t="s">
        <v>986</v>
      </c>
    </row>
    <row r="108" spans="1:21" s="35" customFormat="1" x14ac:dyDescent="0.3">
      <c r="A108" s="584"/>
      <c r="B108" s="515"/>
      <c r="C108" s="102">
        <v>2016</v>
      </c>
      <c r="D108" s="102"/>
      <c r="E108" s="154">
        <v>2017</v>
      </c>
      <c r="F108" s="154"/>
      <c r="G108" s="154">
        <v>2018</v>
      </c>
      <c r="H108" s="154"/>
      <c r="I108" s="154">
        <v>2019</v>
      </c>
      <c r="J108" s="154"/>
      <c r="K108" s="154">
        <v>2020</v>
      </c>
      <c r="L108" s="154"/>
      <c r="M108" s="154">
        <v>2021</v>
      </c>
      <c r="N108" s="154"/>
      <c r="O108" s="154">
        <v>2022</v>
      </c>
      <c r="P108" s="154"/>
      <c r="Q108" s="154">
        <v>2022</v>
      </c>
      <c r="R108" s="154"/>
      <c r="S108" s="140"/>
      <c r="T108" s="140"/>
      <c r="U108" s="146"/>
    </row>
    <row r="109" spans="1:21" s="35" customFormat="1" ht="15" customHeight="1" x14ac:dyDescent="0.3">
      <c r="A109" s="579" t="s">
        <v>107</v>
      </c>
      <c r="B109" s="580"/>
      <c r="C109" s="580"/>
      <c r="D109" s="580"/>
      <c r="E109" s="580"/>
      <c r="F109" s="580"/>
      <c r="G109" s="580"/>
      <c r="H109" s="580"/>
      <c r="I109" s="580"/>
      <c r="J109" s="580"/>
      <c r="K109" s="580"/>
      <c r="L109" s="580"/>
      <c r="M109" s="580"/>
      <c r="N109" s="580"/>
      <c r="O109" s="580"/>
      <c r="P109" s="580"/>
      <c r="Q109" s="580"/>
      <c r="R109" s="580"/>
      <c r="S109" s="580"/>
      <c r="T109" s="580"/>
      <c r="U109" s="581"/>
    </row>
    <row r="110" spans="1:21" s="35" customFormat="1" ht="15" customHeight="1" x14ac:dyDescent="0.3">
      <c r="A110" s="582" t="s">
        <v>987</v>
      </c>
      <c r="B110" s="598" t="s">
        <v>106</v>
      </c>
      <c r="C110" s="598"/>
      <c r="D110" s="598"/>
      <c r="E110" s="598"/>
      <c r="F110" s="598"/>
      <c r="G110" s="598"/>
      <c r="H110" s="598"/>
      <c r="I110" s="598"/>
      <c r="J110" s="598"/>
      <c r="K110" s="598"/>
      <c r="L110" s="598"/>
      <c r="M110" s="598"/>
      <c r="N110" s="598"/>
      <c r="O110" s="598"/>
      <c r="P110" s="598"/>
      <c r="Q110" s="598"/>
      <c r="R110" s="598"/>
      <c r="S110" s="598"/>
      <c r="T110" s="598"/>
      <c r="U110" s="599"/>
    </row>
    <row r="111" spans="1:21" s="35" customFormat="1" ht="15" customHeight="1" x14ac:dyDescent="0.3">
      <c r="A111" s="583"/>
      <c r="B111" s="110" t="s">
        <v>988</v>
      </c>
      <c r="C111" s="84"/>
      <c r="D111" s="84"/>
      <c r="E111" s="84"/>
      <c r="F111" s="84"/>
      <c r="G111" s="84"/>
      <c r="H111" s="84"/>
      <c r="I111" s="84"/>
      <c r="J111" s="84"/>
      <c r="K111" s="84"/>
      <c r="L111" s="84"/>
      <c r="M111" s="84"/>
      <c r="N111" s="84"/>
      <c r="O111" s="84"/>
      <c r="P111" s="84"/>
      <c r="Q111" s="84"/>
      <c r="R111" s="84"/>
      <c r="S111" s="84"/>
      <c r="T111" s="84"/>
      <c r="U111" s="85"/>
    </row>
    <row r="112" spans="1:21" s="35" customFormat="1" ht="114" customHeight="1" x14ac:dyDescent="0.3">
      <c r="A112" s="583"/>
      <c r="B112" s="337" t="s">
        <v>1394</v>
      </c>
      <c r="C112" s="57">
        <v>114584</v>
      </c>
      <c r="D112" s="282"/>
      <c r="E112" s="57">
        <v>95542</v>
      </c>
      <c r="F112" s="57"/>
      <c r="G112" s="57">
        <v>69055</v>
      </c>
      <c r="H112" s="57"/>
      <c r="I112" s="57">
        <v>50474</v>
      </c>
      <c r="J112" s="57"/>
      <c r="K112" s="57">
        <v>56334</v>
      </c>
      <c r="L112" s="57"/>
      <c r="M112" s="57">
        <v>42589</v>
      </c>
      <c r="N112" s="282"/>
      <c r="O112" s="57">
        <v>51220</v>
      </c>
      <c r="P112" s="282"/>
      <c r="Q112" s="284" t="s">
        <v>442</v>
      </c>
      <c r="R112" s="282"/>
      <c r="S112" s="141"/>
      <c r="T112" s="283" t="s">
        <v>219</v>
      </c>
      <c r="U112" s="149" t="s">
        <v>220</v>
      </c>
    </row>
    <row r="113" spans="1:21" s="35" customFormat="1" ht="15" customHeight="1" x14ac:dyDescent="0.3">
      <c r="A113" s="583"/>
      <c r="B113" s="219"/>
      <c r="C113" s="154">
        <v>2016</v>
      </c>
      <c r="D113" s="154"/>
      <c r="E113" s="154">
        <v>2017</v>
      </c>
      <c r="F113" s="154"/>
      <c r="G113" s="154">
        <v>2018</v>
      </c>
      <c r="H113" s="154"/>
      <c r="I113" s="154">
        <v>2019</v>
      </c>
      <c r="J113" s="154"/>
      <c r="K113" s="154">
        <v>2020</v>
      </c>
      <c r="L113" s="154"/>
      <c r="M113" s="154">
        <v>2021</v>
      </c>
      <c r="N113" s="154"/>
      <c r="O113" s="154">
        <v>2022</v>
      </c>
      <c r="P113" s="154"/>
      <c r="Q113" s="154">
        <v>2022</v>
      </c>
      <c r="R113" s="154"/>
      <c r="S113" s="140"/>
      <c r="T113" s="140"/>
      <c r="U113" s="146"/>
    </row>
    <row r="114" spans="1:21" s="35" customFormat="1" ht="15" customHeight="1" x14ac:dyDescent="0.3">
      <c r="A114" s="583"/>
      <c r="B114" s="673" t="s">
        <v>1395</v>
      </c>
      <c r="C114" s="618"/>
      <c r="D114" s="618"/>
      <c r="E114" s="618"/>
      <c r="F114" s="618"/>
      <c r="G114" s="618"/>
      <c r="H114" s="618"/>
      <c r="I114" s="618"/>
      <c r="J114" s="618"/>
      <c r="K114" s="618"/>
      <c r="L114" s="618"/>
      <c r="M114" s="618"/>
      <c r="N114" s="618"/>
      <c r="O114" s="618"/>
      <c r="P114" s="618"/>
      <c r="Q114" s="618"/>
      <c r="R114" s="618"/>
      <c r="S114" s="618"/>
      <c r="T114" s="618"/>
      <c r="U114" s="619"/>
    </row>
    <row r="115" spans="1:21" s="35" customFormat="1" ht="55.5" customHeight="1" x14ac:dyDescent="0.3">
      <c r="A115" s="583"/>
      <c r="B115" s="337" t="s">
        <v>1396</v>
      </c>
      <c r="C115" s="284">
        <v>0</v>
      </c>
      <c r="D115" s="306"/>
      <c r="E115" s="306"/>
      <c r="F115" s="306"/>
      <c r="G115" s="208"/>
      <c r="H115" s="306"/>
      <c r="I115" s="208"/>
      <c r="J115" s="306"/>
      <c r="K115" s="208"/>
      <c r="L115" s="306"/>
      <c r="M115" s="284">
        <v>29</v>
      </c>
      <c r="N115" s="306"/>
      <c r="O115" s="284">
        <v>27</v>
      </c>
      <c r="P115" s="306"/>
      <c r="Q115" s="284" t="s">
        <v>442</v>
      </c>
      <c r="R115" s="306"/>
      <c r="S115" s="141"/>
      <c r="T115" s="283" t="s">
        <v>15</v>
      </c>
      <c r="U115" s="325" t="s">
        <v>15</v>
      </c>
    </row>
    <row r="116" spans="1:21" s="35" customFormat="1" ht="15" customHeight="1" x14ac:dyDescent="0.3">
      <c r="A116" s="583"/>
      <c r="B116" s="336"/>
      <c r="C116" s="154">
        <v>2016</v>
      </c>
      <c r="D116" s="154"/>
      <c r="E116" s="154">
        <v>2017</v>
      </c>
      <c r="F116" s="154"/>
      <c r="G116" s="154">
        <v>2018</v>
      </c>
      <c r="H116" s="154"/>
      <c r="I116" s="154">
        <v>2019</v>
      </c>
      <c r="J116" s="154"/>
      <c r="K116" s="154">
        <v>2020</v>
      </c>
      <c r="L116" s="154"/>
      <c r="M116" s="154">
        <v>2021</v>
      </c>
      <c r="N116" s="154"/>
      <c r="O116" s="154">
        <v>2022</v>
      </c>
      <c r="P116" s="154"/>
      <c r="Q116" s="154">
        <v>2022</v>
      </c>
      <c r="R116" s="154"/>
      <c r="S116" s="140"/>
      <c r="T116" s="140"/>
      <c r="U116" s="146"/>
    </row>
    <row r="117" spans="1:21" s="35" customFormat="1" ht="74.25" customHeight="1" x14ac:dyDescent="0.3">
      <c r="A117" s="583"/>
      <c r="B117" s="337" t="s">
        <v>1397</v>
      </c>
      <c r="C117" s="284">
        <v>0</v>
      </c>
      <c r="D117" s="306"/>
      <c r="E117" s="284">
        <v>17.079999999999998</v>
      </c>
      <c r="F117" s="306"/>
      <c r="G117" s="284">
        <f>(1377/1715)*100</f>
        <v>80.291545189504376</v>
      </c>
      <c r="H117" s="306"/>
      <c r="I117" s="284">
        <f>(1275/1715)*100</f>
        <v>74.344023323615161</v>
      </c>
      <c r="J117" s="306"/>
      <c r="K117" s="284">
        <f>(1457/1715)*100</f>
        <v>84.956268221574348</v>
      </c>
      <c r="L117" s="306"/>
      <c r="M117" s="284">
        <f>(1378/1715)*100</f>
        <v>80.349854227405245</v>
      </c>
      <c r="N117" s="306"/>
      <c r="O117" s="284">
        <f>(1368/1716)*100</f>
        <v>79.72027972027972</v>
      </c>
      <c r="P117" s="306"/>
      <c r="Q117" s="284">
        <v>100</v>
      </c>
      <c r="R117" s="306"/>
      <c r="S117" s="141"/>
      <c r="T117" s="283" t="s">
        <v>464</v>
      </c>
      <c r="U117" s="325" t="s">
        <v>464</v>
      </c>
    </row>
    <row r="118" spans="1:21" s="35" customFormat="1" ht="15" customHeight="1" x14ac:dyDescent="0.3">
      <c r="A118" s="583"/>
      <c r="B118" s="336"/>
      <c r="C118" s="154">
        <v>2016</v>
      </c>
      <c r="D118" s="154"/>
      <c r="E118" s="154">
        <v>2017</v>
      </c>
      <c r="F118" s="154"/>
      <c r="G118" s="154">
        <v>2018</v>
      </c>
      <c r="H118" s="154"/>
      <c r="I118" s="154">
        <v>2019</v>
      </c>
      <c r="J118" s="154"/>
      <c r="K118" s="154">
        <v>2020</v>
      </c>
      <c r="L118" s="154"/>
      <c r="M118" s="154">
        <v>2021</v>
      </c>
      <c r="N118" s="154"/>
      <c r="O118" s="154">
        <v>2022</v>
      </c>
      <c r="P118" s="154"/>
      <c r="Q118" s="154">
        <v>2022</v>
      </c>
      <c r="R118" s="154"/>
      <c r="S118" s="140"/>
      <c r="T118" s="140"/>
      <c r="U118" s="146"/>
    </row>
    <row r="119" spans="1:21" s="35" customFormat="1" ht="15" customHeight="1" x14ac:dyDescent="0.3">
      <c r="A119" s="583"/>
      <c r="B119" s="618" t="s">
        <v>1398</v>
      </c>
      <c r="C119" s="618"/>
      <c r="D119" s="618"/>
      <c r="E119" s="618"/>
      <c r="F119" s="618"/>
      <c r="G119" s="618"/>
      <c r="H119" s="618"/>
      <c r="I119" s="618"/>
      <c r="J119" s="618"/>
      <c r="K119" s="618"/>
      <c r="L119" s="618"/>
      <c r="M119" s="618"/>
      <c r="N119" s="618"/>
      <c r="O119" s="618"/>
      <c r="P119" s="618"/>
      <c r="Q119" s="618"/>
      <c r="R119" s="618"/>
      <c r="S119" s="618"/>
      <c r="T119" s="618"/>
      <c r="U119" s="619"/>
    </row>
    <row r="120" spans="1:21" s="35" customFormat="1" ht="38.25" customHeight="1" x14ac:dyDescent="0.3">
      <c r="A120" s="583"/>
      <c r="B120" s="337" t="s">
        <v>457</v>
      </c>
      <c r="C120" s="284">
        <v>775</v>
      </c>
      <c r="D120" s="306"/>
      <c r="E120" s="284">
        <v>772</v>
      </c>
      <c r="F120" s="306"/>
      <c r="G120" s="159">
        <v>633</v>
      </c>
      <c r="H120" s="159"/>
      <c r="I120" s="159">
        <v>890</v>
      </c>
      <c r="J120" s="159"/>
      <c r="K120" s="208"/>
      <c r="L120" s="306"/>
      <c r="M120" s="208"/>
      <c r="N120" s="306"/>
      <c r="O120" s="57">
        <v>1162</v>
      </c>
      <c r="P120" s="306"/>
      <c r="Q120" s="284" t="s">
        <v>442</v>
      </c>
      <c r="R120" s="306"/>
      <c r="S120" s="141"/>
      <c r="T120" s="283" t="s">
        <v>15</v>
      </c>
      <c r="U120" s="149" t="s">
        <v>15</v>
      </c>
    </row>
    <row r="121" spans="1:21" s="35" customFormat="1" ht="15" customHeight="1" x14ac:dyDescent="0.3">
      <c r="A121" s="583"/>
      <c r="B121" s="336"/>
      <c r="C121" s="154">
        <v>2016</v>
      </c>
      <c r="D121" s="154"/>
      <c r="E121" s="154">
        <v>2017</v>
      </c>
      <c r="F121" s="154"/>
      <c r="G121" s="154">
        <v>2018</v>
      </c>
      <c r="H121" s="154"/>
      <c r="I121" s="154">
        <v>2019</v>
      </c>
      <c r="J121" s="154"/>
      <c r="K121" s="154">
        <v>2020</v>
      </c>
      <c r="L121" s="154"/>
      <c r="M121" s="154">
        <v>2021</v>
      </c>
      <c r="N121" s="154"/>
      <c r="O121" s="154">
        <v>2022</v>
      </c>
      <c r="P121" s="154"/>
      <c r="Q121" s="154">
        <v>2022</v>
      </c>
      <c r="R121" s="154"/>
      <c r="S121" s="140"/>
      <c r="T121" s="140"/>
      <c r="U121" s="146"/>
    </row>
    <row r="122" spans="1:21" s="35" customFormat="1" ht="37.5" customHeight="1" x14ac:dyDescent="0.3">
      <c r="A122" s="583"/>
      <c r="B122" s="337" t="s">
        <v>458</v>
      </c>
      <c r="C122" s="284">
        <v>810</v>
      </c>
      <c r="D122" s="306"/>
      <c r="E122" s="284">
        <v>868</v>
      </c>
      <c r="F122" s="306"/>
      <c r="G122" s="159">
        <v>674</v>
      </c>
      <c r="H122" s="159"/>
      <c r="I122" s="159">
        <v>789</v>
      </c>
      <c r="J122" s="159"/>
      <c r="K122" s="208"/>
      <c r="L122" s="306"/>
      <c r="M122" s="208"/>
      <c r="N122" s="306"/>
      <c r="O122" s="284">
        <v>439</v>
      </c>
      <c r="P122" s="306"/>
      <c r="Q122" s="284" t="s">
        <v>442</v>
      </c>
      <c r="R122" s="306"/>
      <c r="S122" s="141"/>
      <c r="T122" s="283" t="s">
        <v>15</v>
      </c>
      <c r="U122" s="149" t="s">
        <v>15</v>
      </c>
    </row>
    <row r="123" spans="1:21" s="35" customFormat="1" ht="15" customHeight="1" x14ac:dyDescent="0.3">
      <c r="A123" s="584"/>
      <c r="B123" s="336"/>
      <c r="C123" s="154">
        <v>2016</v>
      </c>
      <c r="D123" s="154"/>
      <c r="E123" s="154">
        <v>2017</v>
      </c>
      <c r="F123" s="154"/>
      <c r="G123" s="154">
        <v>2018</v>
      </c>
      <c r="H123" s="154"/>
      <c r="I123" s="154">
        <v>2019</v>
      </c>
      <c r="J123" s="154"/>
      <c r="K123" s="154">
        <v>2020</v>
      </c>
      <c r="L123" s="154"/>
      <c r="M123" s="154">
        <v>2021</v>
      </c>
      <c r="N123" s="154"/>
      <c r="O123" s="154">
        <v>2022</v>
      </c>
      <c r="P123" s="154"/>
      <c r="Q123" s="154">
        <v>2022</v>
      </c>
      <c r="R123" s="154"/>
      <c r="S123" s="140"/>
      <c r="T123" s="140"/>
      <c r="U123" s="146"/>
    </row>
    <row r="124" spans="1:21" s="35" customFormat="1" x14ac:dyDescent="0.3">
      <c r="A124" s="70"/>
      <c r="B124" s="375"/>
      <c r="C124" s="376"/>
      <c r="D124" s="376"/>
      <c r="E124" s="376"/>
      <c r="F124" s="376"/>
      <c r="G124" s="376"/>
      <c r="H124" s="376"/>
      <c r="I124" s="376"/>
      <c r="J124" s="376"/>
      <c r="K124" s="376"/>
      <c r="L124" s="376"/>
      <c r="M124" s="376"/>
      <c r="N124" s="376"/>
      <c r="O124" s="376"/>
      <c r="P124" s="376"/>
      <c r="Q124" s="376"/>
      <c r="R124" s="376"/>
      <c r="S124" s="267"/>
      <c r="T124" s="267"/>
      <c r="U124" s="377"/>
    </row>
    <row r="125" spans="1:21" s="35" customFormat="1" x14ac:dyDescent="0.3">
      <c r="A125" s="70"/>
      <c r="B125" s="71"/>
      <c r="C125" s="72"/>
      <c r="D125" s="72"/>
      <c r="E125" s="72"/>
      <c r="F125" s="72"/>
      <c r="G125" s="72"/>
      <c r="H125" s="72"/>
      <c r="I125" s="72"/>
      <c r="J125" s="72"/>
      <c r="K125" s="72"/>
      <c r="L125" s="72"/>
      <c r="M125" s="72"/>
      <c r="N125" s="72"/>
      <c r="O125" s="72"/>
      <c r="P125" s="72"/>
      <c r="Q125" s="72"/>
      <c r="R125" s="72"/>
      <c r="S125" s="72"/>
      <c r="T125" s="72"/>
      <c r="U125" s="72"/>
    </row>
    <row r="126" spans="1:21" s="35" customFormat="1" ht="15" customHeight="1" x14ac:dyDescent="0.3">
      <c r="A126" s="610" t="s">
        <v>1399</v>
      </c>
      <c r="B126" s="610"/>
      <c r="C126" s="610"/>
      <c r="D126" s="610"/>
      <c r="E126" s="610"/>
      <c r="F126" s="610"/>
      <c r="G126" s="610"/>
      <c r="H126" s="610"/>
      <c r="I126" s="610"/>
      <c r="J126" s="610"/>
      <c r="K126" s="610"/>
      <c r="L126" s="610"/>
      <c r="M126" s="610"/>
      <c r="N126" s="610"/>
      <c r="O126" s="610"/>
      <c r="P126" s="610"/>
      <c r="Q126" s="610"/>
      <c r="R126" s="610"/>
      <c r="S126" s="610"/>
      <c r="T126" s="610"/>
      <c r="U126" s="610"/>
    </row>
    <row r="127" spans="1:21" s="35" customFormat="1" ht="15" customHeight="1" x14ac:dyDescent="0.3">
      <c r="A127" s="610" t="s">
        <v>1400</v>
      </c>
      <c r="B127" s="610"/>
      <c r="C127" s="610"/>
      <c r="D127" s="610"/>
      <c r="E127" s="610"/>
      <c r="F127" s="610"/>
      <c r="G127" s="610"/>
      <c r="H127" s="610"/>
      <c r="I127" s="610"/>
      <c r="J127" s="610"/>
      <c r="K127" s="610"/>
      <c r="L127" s="610"/>
      <c r="M127" s="610"/>
      <c r="N127" s="610"/>
      <c r="O127" s="610"/>
      <c r="P127" s="610"/>
      <c r="Q127" s="610"/>
      <c r="R127" s="610"/>
      <c r="S127" s="610"/>
      <c r="T127" s="610"/>
      <c r="U127" s="610"/>
    </row>
    <row r="128" spans="1:21" s="35" customFormat="1" ht="15" customHeight="1" x14ac:dyDescent="0.3">
      <c r="A128" s="610" t="s">
        <v>1401</v>
      </c>
      <c r="B128" s="610"/>
      <c r="C128" s="610"/>
      <c r="D128" s="610"/>
      <c r="E128" s="610"/>
      <c r="F128" s="610"/>
      <c r="G128" s="610"/>
      <c r="H128" s="610"/>
      <c r="I128" s="610"/>
      <c r="J128" s="610"/>
      <c r="K128" s="610"/>
      <c r="L128" s="610"/>
      <c r="M128" s="610"/>
      <c r="N128" s="610"/>
      <c r="O128" s="610"/>
      <c r="P128" s="610"/>
      <c r="Q128" s="610"/>
      <c r="R128" s="610"/>
      <c r="S128" s="610"/>
      <c r="T128" s="610"/>
      <c r="U128" s="610"/>
    </row>
    <row r="129" spans="1:21" s="35" customFormat="1" ht="15" customHeight="1" x14ac:dyDescent="0.3">
      <c r="A129" s="610" t="s">
        <v>1290</v>
      </c>
      <c r="B129" s="610"/>
      <c r="C129" s="610"/>
      <c r="D129" s="610"/>
      <c r="E129" s="610"/>
      <c r="F129" s="610"/>
      <c r="G129" s="610"/>
      <c r="H129" s="610"/>
      <c r="I129" s="610"/>
      <c r="J129" s="610"/>
      <c r="K129" s="610"/>
      <c r="L129" s="610"/>
      <c r="M129" s="610"/>
      <c r="N129" s="610"/>
      <c r="O129" s="610"/>
      <c r="P129" s="610"/>
      <c r="Q129" s="610"/>
      <c r="R129" s="610"/>
      <c r="S129" s="610"/>
      <c r="T129" s="610"/>
      <c r="U129" s="610"/>
    </row>
    <row r="130" spans="1:21" s="35" customFormat="1" ht="15" customHeight="1" x14ac:dyDescent="0.3">
      <c r="A130" s="610" t="s">
        <v>1402</v>
      </c>
      <c r="B130" s="610"/>
      <c r="C130" s="610"/>
      <c r="D130" s="610"/>
      <c r="E130" s="610"/>
      <c r="F130" s="610"/>
      <c r="G130" s="610"/>
      <c r="H130" s="610"/>
      <c r="I130" s="610"/>
      <c r="J130" s="610"/>
      <c r="K130" s="610"/>
      <c r="L130" s="610"/>
      <c r="M130" s="610"/>
      <c r="N130" s="610"/>
      <c r="O130" s="610"/>
      <c r="P130" s="610"/>
      <c r="Q130" s="610"/>
      <c r="R130" s="610"/>
      <c r="S130" s="610"/>
      <c r="T130" s="610"/>
      <c r="U130" s="610"/>
    </row>
    <row r="131" spans="1:21" s="35" customFormat="1" ht="15" customHeight="1" x14ac:dyDescent="0.3">
      <c r="A131" s="610" t="s">
        <v>1403</v>
      </c>
      <c r="B131" s="610"/>
      <c r="C131" s="610"/>
      <c r="D131" s="610"/>
      <c r="E131" s="610"/>
      <c r="F131" s="610"/>
      <c r="G131" s="610"/>
      <c r="H131" s="610"/>
      <c r="I131" s="610"/>
      <c r="J131" s="610"/>
      <c r="K131" s="610"/>
      <c r="L131" s="610"/>
      <c r="M131" s="610"/>
      <c r="N131" s="610"/>
      <c r="O131" s="610"/>
      <c r="P131" s="610"/>
      <c r="Q131" s="610"/>
      <c r="R131" s="610"/>
      <c r="S131" s="610"/>
      <c r="T131" s="610"/>
      <c r="U131" s="610"/>
    </row>
    <row r="132" spans="1:21" s="35" customFormat="1" ht="15" customHeight="1" x14ac:dyDescent="0.3">
      <c r="A132" s="610" t="s">
        <v>1404</v>
      </c>
      <c r="B132" s="610"/>
      <c r="C132" s="610"/>
      <c r="D132" s="610"/>
      <c r="E132" s="610"/>
      <c r="F132" s="610"/>
      <c r="G132" s="610"/>
      <c r="H132" s="610"/>
      <c r="I132" s="610"/>
      <c r="J132" s="610"/>
      <c r="K132" s="610"/>
      <c r="L132" s="610"/>
      <c r="M132" s="610"/>
      <c r="N132" s="610"/>
      <c r="O132" s="610"/>
      <c r="P132" s="610"/>
      <c r="Q132" s="610"/>
      <c r="R132" s="610"/>
      <c r="S132" s="610"/>
      <c r="T132" s="610"/>
      <c r="U132" s="610"/>
    </row>
    <row r="133" spans="1:21" s="35" customFormat="1" ht="15" customHeight="1" x14ac:dyDescent="0.3">
      <c r="A133" s="610" t="s">
        <v>1405</v>
      </c>
      <c r="B133" s="610"/>
      <c r="C133" s="610"/>
      <c r="D133" s="610"/>
      <c r="E133" s="610"/>
      <c r="F133" s="610"/>
      <c r="G133" s="610"/>
      <c r="H133" s="610"/>
      <c r="I133" s="610"/>
      <c r="J133" s="610"/>
      <c r="K133" s="610"/>
      <c r="L133" s="610"/>
      <c r="M133" s="610"/>
      <c r="N133" s="610"/>
      <c r="O133" s="610"/>
      <c r="P133" s="610"/>
      <c r="Q133" s="610"/>
      <c r="R133" s="610"/>
      <c r="S133" s="610"/>
      <c r="T133" s="610"/>
      <c r="U133" s="610"/>
    </row>
    <row r="134" spans="1:21" s="35" customFormat="1" ht="15" customHeight="1" x14ac:dyDescent="0.3">
      <c r="A134" s="610" t="s">
        <v>1406</v>
      </c>
      <c r="B134" s="610"/>
      <c r="C134" s="610"/>
      <c r="D134" s="610"/>
      <c r="E134" s="610"/>
      <c r="F134" s="610"/>
      <c r="G134" s="610"/>
      <c r="H134" s="610"/>
      <c r="I134" s="610"/>
      <c r="J134" s="610"/>
      <c r="K134" s="610"/>
      <c r="L134" s="610"/>
      <c r="M134" s="610"/>
      <c r="N134" s="610"/>
      <c r="O134" s="610"/>
      <c r="P134" s="610"/>
      <c r="Q134" s="610"/>
      <c r="R134" s="610"/>
      <c r="S134" s="610"/>
      <c r="T134" s="610"/>
      <c r="U134" s="610"/>
    </row>
    <row r="135" spans="1:21" s="35" customFormat="1" ht="15" customHeight="1" x14ac:dyDescent="0.3">
      <c r="A135" s="610" t="s">
        <v>1407</v>
      </c>
      <c r="B135" s="610"/>
      <c r="C135" s="610"/>
      <c r="D135" s="610"/>
      <c r="E135" s="610"/>
      <c r="F135" s="610"/>
      <c r="G135" s="610"/>
      <c r="H135" s="610"/>
      <c r="I135" s="610"/>
      <c r="J135" s="610"/>
      <c r="K135" s="610"/>
      <c r="L135" s="610"/>
      <c r="M135" s="610"/>
      <c r="N135" s="610"/>
      <c r="O135" s="610"/>
      <c r="P135" s="610"/>
      <c r="Q135" s="610"/>
      <c r="R135" s="610"/>
      <c r="S135" s="610"/>
      <c r="T135" s="610"/>
      <c r="U135" s="610"/>
    </row>
    <row r="136" spans="1:21" s="35" customFormat="1" ht="15" customHeight="1" x14ac:dyDescent="0.3">
      <c r="A136" s="610" t="s">
        <v>1408</v>
      </c>
      <c r="B136" s="610"/>
      <c r="C136" s="610"/>
      <c r="D136" s="610"/>
      <c r="E136" s="610"/>
      <c r="F136" s="610"/>
      <c r="G136" s="610"/>
      <c r="H136" s="610"/>
      <c r="I136" s="610"/>
      <c r="J136" s="610"/>
      <c r="K136" s="610"/>
      <c r="L136" s="610"/>
      <c r="M136" s="610"/>
      <c r="N136" s="610"/>
      <c r="O136" s="610"/>
      <c r="P136" s="610"/>
      <c r="Q136" s="610"/>
      <c r="R136" s="610"/>
      <c r="S136" s="610"/>
      <c r="T136" s="610"/>
      <c r="U136" s="610"/>
    </row>
    <row r="137" spans="1:21" s="35" customFormat="1" ht="15" customHeight="1" x14ac:dyDescent="0.3">
      <c r="A137" s="610" t="s">
        <v>1409</v>
      </c>
      <c r="B137" s="610"/>
      <c r="C137" s="610"/>
      <c r="D137" s="610"/>
      <c r="E137" s="610"/>
      <c r="F137" s="610"/>
      <c r="G137" s="610"/>
      <c r="H137" s="610"/>
      <c r="I137" s="610"/>
      <c r="J137" s="610"/>
      <c r="K137" s="610"/>
      <c r="L137" s="610"/>
      <c r="M137" s="610"/>
      <c r="N137" s="610"/>
      <c r="O137" s="610"/>
      <c r="P137" s="610"/>
      <c r="Q137" s="610"/>
      <c r="R137" s="610"/>
      <c r="S137" s="610"/>
      <c r="T137" s="610"/>
      <c r="U137" s="610"/>
    </row>
    <row r="138" spans="1:21" s="35" customFormat="1" ht="29.25" customHeight="1" x14ac:dyDescent="0.3">
      <c r="A138" s="610" t="s">
        <v>1410</v>
      </c>
      <c r="B138" s="610"/>
      <c r="C138" s="610"/>
      <c r="D138" s="610"/>
      <c r="E138" s="610"/>
      <c r="F138" s="610"/>
      <c r="G138" s="610"/>
      <c r="H138" s="610"/>
      <c r="I138" s="610"/>
      <c r="J138" s="610"/>
      <c r="K138" s="610"/>
      <c r="L138" s="610"/>
      <c r="M138" s="610"/>
      <c r="N138" s="610"/>
      <c r="O138" s="610"/>
      <c r="P138" s="610"/>
      <c r="Q138" s="610"/>
      <c r="R138" s="610"/>
      <c r="S138" s="610"/>
      <c r="T138" s="610"/>
      <c r="U138" s="610"/>
    </row>
    <row r="139" spans="1:21" s="35" customFormat="1" ht="15" customHeight="1" x14ac:dyDescent="0.3">
      <c r="A139" s="610" t="s">
        <v>1411</v>
      </c>
      <c r="B139" s="610"/>
      <c r="C139" s="610"/>
      <c r="D139" s="610"/>
      <c r="E139" s="610"/>
      <c r="F139" s="610"/>
      <c r="G139" s="610"/>
      <c r="H139" s="610"/>
      <c r="I139" s="610"/>
      <c r="J139" s="610"/>
      <c r="K139" s="610"/>
      <c r="L139" s="610"/>
      <c r="M139" s="610"/>
      <c r="N139" s="610"/>
      <c r="O139" s="610"/>
      <c r="P139" s="610"/>
      <c r="Q139" s="610"/>
      <c r="R139" s="610"/>
      <c r="S139" s="610"/>
      <c r="T139" s="610"/>
      <c r="U139" s="610"/>
    </row>
    <row r="140" spans="1:21" s="35" customFormat="1" ht="30" customHeight="1" x14ac:dyDescent="0.3">
      <c r="A140" s="610" t="s">
        <v>1412</v>
      </c>
      <c r="B140" s="610"/>
      <c r="C140" s="610"/>
      <c r="D140" s="610"/>
      <c r="E140" s="610"/>
      <c r="F140" s="610"/>
      <c r="G140" s="610"/>
      <c r="H140" s="610"/>
      <c r="I140" s="610"/>
      <c r="J140" s="610"/>
      <c r="K140" s="610"/>
      <c r="L140" s="610"/>
      <c r="M140" s="610"/>
      <c r="N140" s="610"/>
      <c r="O140" s="610"/>
      <c r="P140" s="610"/>
      <c r="Q140" s="610"/>
      <c r="R140" s="610"/>
      <c r="S140" s="610"/>
      <c r="T140" s="610"/>
      <c r="U140" s="610"/>
    </row>
    <row r="141" spans="1:21" s="35" customFormat="1" ht="15" customHeight="1" x14ac:dyDescent="0.3">
      <c r="A141" s="610" t="s">
        <v>1413</v>
      </c>
      <c r="B141" s="610"/>
      <c r="C141" s="610"/>
      <c r="D141" s="610"/>
      <c r="E141" s="610"/>
      <c r="F141" s="610"/>
      <c r="G141" s="610"/>
      <c r="H141" s="610"/>
      <c r="I141" s="610"/>
      <c r="J141" s="610"/>
      <c r="K141" s="610"/>
      <c r="L141" s="610"/>
      <c r="M141" s="610"/>
      <c r="N141" s="610"/>
      <c r="O141" s="610"/>
      <c r="P141" s="610"/>
      <c r="Q141" s="610"/>
      <c r="R141" s="610"/>
      <c r="S141" s="610"/>
      <c r="T141" s="610"/>
      <c r="U141" s="610"/>
    </row>
    <row r="142" spans="1:21" s="35" customFormat="1" ht="15" customHeight="1" x14ac:dyDescent="0.3">
      <c r="A142" s="610" t="s">
        <v>1416</v>
      </c>
      <c r="B142" s="610"/>
      <c r="C142" s="610"/>
      <c r="D142" s="610"/>
      <c r="E142" s="610"/>
      <c r="F142" s="610"/>
      <c r="G142" s="610"/>
      <c r="H142" s="610"/>
      <c r="I142" s="610"/>
      <c r="J142" s="610"/>
      <c r="K142" s="610"/>
      <c r="L142" s="610"/>
      <c r="M142" s="610"/>
      <c r="N142" s="610"/>
      <c r="O142" s="610"/>
      <c r="P142" s="610"/>
      <c r="Q142" s="610"/>
      <c r="R142" s="610"/>
      <c r="S142" s="610"/>
      <c r="T142" s="610"/>
      <c r="U142" s="610"/>
    </row>
    <row r="143" spans="1:21" s="35" customFormat="1" ht="15" customHeight="1" x14ac:dyDescent="0.3">
      <c r="A143" s="610" t="s">
        <v>1415</v>
      </c>
      <c r="B143" s="610"/>
      <c r="C143" s="610"/>
      <c r="D143" s="610"/>
      <c r="E143" s="610"/>
      <c r="F143" s="610"/>
      <c r="G143" s="610"/>
      <c r="H143" s="610"/>
      <c r="I143" s="610"/>
      <c r="J143" s="610"/>
      <c r="K143" s="610"/>
      <c r="L143" s="610"/>
      <c r="M143" s="610"/>
      <c r="N143" s="610"/>
      <c r="O143" s="610"/>
      <c r="P143" s="610"/>
      <c r="Q143" s="610"/>
      <c r="R143" s="610"/>
      <c r="S143" s="610"/>
      <c r="T143" s="610"/>
      <c r="U143" s="610"/>
    </row>
    <row r="144" spans="1:21" s="35" customFormat="1" ht="15" customHeight="1" x14ac:dyDescent="0.3">
      <c r="A144" s="610" t="s">
        <v>1414</v>
      </c>
      <c r="B144" s="610"/>
      <c r="C144" s="610"/>
      <c r="D144" s="610"/>
      <c r="E144" s="610"/>
      <c r="F144" s="610"/>
      <c r="G144" s="610"/>
      <c r="H144" s="610"/>
      <c r="I144" s="610"/>
      <c r="J144" s="610"/>
      <c r="K144" s="610"/>
      <c r="L144" s="610"/>
      <c r="M144" s="610"/>
      <c r="N144" s="610"/>
      <c r="O144" s="610"/>
      <c r="P144" s="610"/>
      <c r="Q144" s="610"/>
      <c r="R144" s="610"/>
      <c r="S144" s="610"/>
      <c r="T144" s="610"/>
      <c r="U144" s="610"/>
    </row>
    <row r="145" spans="1:21" s="35" customFormat="1" ht="29.25" customHeight="1" x14ac:dyDescent="0.3">
      <c r="A145" s="610" t="s">
        <v>1417</v>
      </c>
      <c r="B145" s="610"/>
      <c r="C145" s="610"/>
      <c r="D145" s="610"/>
      <c r="E145" s="610"/>
      <c r="F145" s="610"/>
      <c r="G145" s="610"/>
      <c r="H145" s="610"/>
      <c r="I145" s="610"/>
      <c r="J145" s="610"/>
      <c r="K145" s="610"/>
      <c r="L145" s="610"/>
      <c r="M145" s="610"/>
      <c r="N145" s="610"/>
      <c r="O145" s="610"/>
      <c r="P145" s="610"/>
      <c r="Q145" s="610"/>
      <c r="R145" s="610"/>
      <c r="S145" s="610"/>
      <c r="T145" s="610"/>
      <c r="U145" s="610"/>
    </row>
    <row r="146" spans="1:21" s="35" customFormat="1" ht="15" customHeight="1" x14ac:dyDescent="0.3">
      <c r="A146" s="610" t="s">
        <v>1418</v>
      </c>
      <c r="B146" s="610"/>
      <c r="C146" s="610"/>
      <c r="D146" s="610"/>
      <c r="E146" s="610"/>
      <c r="F146" s="610"/>
      <c r="G146" s="610"/>
      <c r="H146" s="610"/>
      <c r="I146" s="610"/>
      <c r="J146" s="610"/>
      <c r="K146" s="610"/>
      <c r="L146" s="610"/>
      <c r="M146" s="610"/>
      <c r="N146" s="610"/>
      <c r="O146" s="610"/>
      <c r="P146" s="610"/>
      <c r="Q146" s="610"/>
      <c r="R146" s="610"/>
      <c r="S146" s="610"/>
      <c r="T146" s="610"/>
      <c r="U146" s="610"/>
    </row>
    <row r="147" spans="1:21" s="35" customFormat="1" ht="15" customHeight="1" x14ac:dyDescent="0.3">
      <c r="A147" s="610" t="s">
        <v>1419</v>
      </c>
      <c r="B147" s="610"/>
      <c r="C147" s="610"/>
      <c r="D147" s="610"/>
      <c r="E147" s="610"/>
      <c r="F147" s="610"/>
      <c r="G147" s="610"/>
      <c r="H147" s="610"/>
      <c r="I147" s="610"/>
      <c r="J147" s="610"/>
      <c r="K147" s="610"/>
      <c r="L147" s="610"/>
      <c r="M147" s="610"/>
      <c r="N147" s="610"/>
      <c r="O147" s="610"/>
      <c r="P147" s="610"/>
      <c r="Q147" s="610"/>
      <c r="R147" s="610"/>
      <c r="S147" s="610"/>
      <c r="T147" s="610"/>
      <c r="U147" s="610"/>
    </row>
    <row r="148" spans="1:21" s="35" customFormat="1" ht="15" customHeight="1" x14ac:dyDescent="0.3">
      <c r="A148" s="610" t="s">
        <v>1420</v>
      </c>
      <c r="B148" s="610"/>
      <c r="C148" s="610"/>
      <c r="D148" s="610"/>
      <c r="E148" s="610"/>
      <c r="F148" s="610"/>
      <c r="G148" s="610"/>
      <c r="H148" s="610"/>
      <c r="I148" s="610"/>
      <c r="J148" s="610"/>
      <c r="K148" s="610"/>
      <c r="L148" s="610"/>
      <c r="M148" s="610"/>
      <c r="N148" s="610"/>
      <c r="O148" s="610"/>
      <c r="P148" s="610"/>
      <c r="Q148" s="610"/>
      <c r="R148" s="610"/>
      <c r="S148" s="610"/>
      <c r="T148" s="610"/>
      <c r="U148" s="610"/>
    </row>
    <row r="149" spans="1:21" s="35" customFormat="1" ht="15" customHeight="1" x14ac:dyDescent="0.3">
      <c r="A149" s="610" t="s">
        <v>1421</v>
      </c>
      <c r="B149" s="610"/>
      <c r="C149" s="610"/>
      <c r="D149" s="610"/>
      <c r="E149" s="610"/>
      <c r="F149" s="610"/>
      <c r="G149" s="610"/>
      <c r="H149" s="610"/>
      <c r="I149" s="610"/>
      <c r="J149" s="610"/>
      <c r="K149" s="610"/>
      <c r="L149" s="610"/>
      <c r="M149" s="610"/>
      <c r="N149" s="610"/>
      <c r="O149" s="610"/>
      <c r="P149" s="610"/>
      <c r="Q149" s="610"/>
      <c r="R149" s="610"/>
      <c r="S149" s="610"/>
      <c r="T149" s="610"/>
      <c r="U149" s="610"/>
    </row>
    <row r="150" spans="1:21" s="35" customFormat="1" ht="15" customHeight="1" x14ac:dyDescent="0.3">
      <c r="A150" s="610" t="s">
        <v>1422</v>
      </c>
      <c r="B150" s="610"/>
      <c r="C150" s="610"/>
      <c r="D150" s="610"/>
      <c r="E150" s="610"/>
      <c r="F150" s="610"/>
      <c r="G150" s="610"/>
      <c r="H150" s="610"/>
      <c r="I150" s="610"/>
      <c r="J150" s="610"/>
      <c r="K150" s="610"/>
      <c r="L150" s="610"/>
      <c r="M150" s="610"/>
      <c r="N150" s="610"/>
      <c r="O150" s="610"/>
      <c r="P150" s="610"/>
      <c r="Q150" s="610"/>
      <c r="R150" s="610"/>
      <c r="S150" s="610"/>
      <c r="T150" s="610"/>
      <c r="U150" s="610"/>
    </row>
    <row r="151" spans="1:21" s="35" customFormat="1" ht="15" customHeight="1" x14ac:dyDescent="0.3">
      <c r="A151" s="33"/>
      <c r="B151" s="33"/>
      <c r="C151" s="33"/>
      <c r="D151" s="33"/>
      <c r="E151" s="33"/>
      <c r="F151" s="33"/>
      <c r="G151" s="33"/>
      <c r="H151" s="33"/>
      <c r="I151" s="33"/>
      <c r="J151" s="33"/>
      <c r="K151" s="33"/>
      <c r="L151" s="33"/>
      <c r="M151" s="33"/>
      <c r="N151" s="33"/>
      <c r="O151" s="33"/>
      <c r="P151" s="33"/>
      <c r="Q151" s="33"/>
      <c r="R151" s="33"/>
      <c r="S151" s="33"/>
      <c r="T151" s="33"/>
      <c r="U151" s="33"/>
    </row>
    <row r="152" spans="1:21" s="35" customFormat="1" ht="15" customHeight="1" x14ac:dyDescent="0.3">
      <c r="A152" s="33" t="s">
        <v>353</v>
      </c>
      <c r="B152" s="33"/>
      <c r="C152" s="33"/>
      <c r="D152" s="33"/>
      <c r="E152" s="33"/>
      <c r="F152" s="33"/>
      <c r="G152" s="33"/>
      <c r="H152" s="33"/>
      <c r="I152" s="33"/>
      <c r="J152" s="33"/>
      <c r="K152" s="33"/>
      <c r="L152" s="33"/>
      <c r="M152" s="33"/>
      <c r="N152" s="33"/>
      <c r="O152" s="33"/>
      <c r="P152" s="33"/>
      <c r="Q152" s="33"/>
      <c r="R152" s="33"/>
      <c r="S152" s="33"/>
      <c r="T152" s="33"/>
      <c r="U152" s="33"/>
    </row>
    <row r="153" spans="1:21" s="35" customFormat="1" ht="15" customHeight="1" x14ac:dyDescent="0.3">
      <c r="A153" s="33" t="s">
        <v>366</v>
      </c>
      <c r="B153" s="33"/>
      <c r="D153" s="33"/>
      <c r="F153" s="33"/>
      <c r="G153" s="33"/>
      <c r="H153" s="33"/>
      <c r="I153" s="33" t="s">
        <v>404</v>
      </c>
      <c r="J153" s="33"/>
      <c r="K153" s="33"/>
      <c r="L153" s="33"/>
      <c r="M153" s="33"/>
      <c r="N153" s="33"/>
      <c r="O153" s="33"/>
      <c r="P153" s="33"/>
      <c r="Q153" s="33"/>
      <c r="R153" s="33"/>
      <c r="S153" s="33"/>
      <c r="T153" s="33"/>
      <c r="U153" s="33"/>
    </row>
    <row r="154" spans="1:21" s="35" customFormat="1" ht="15" customHeight="1" x14ac:dyDescent="0.3">
      <c r="A154" s="33" t="s">
        <v>419</v>
      </c>
      <c r="B154" s="33"/>
      <c r="D154" s="33"/>
      <c r="F154" s="33"/>
      <c r="G154" s="33"/>
      <c r="H154" s="33"/>
      <c r="I154" s="33" t="s">
        <v>374</v>
      </c>
      <c r="J154" s="33"/>
      <c r="K154" s="33"/>
      <c r="L154" s="33"/>
      <c r="M154" s="33"/>
      <c r="N154" s="33"/>
      <c r="O154" s="33"/>
      <c r="P154" s="33"/>
      <c r="Q154" s="33"/>
      <c r="R154" s="33"/>
      <c r="S154" s="33"/>
      <c r="T154" s="33"/>
      <c r="U154" s="33"/>
    </row>
    <row r="155" spans="1:21" s="35" customFormat="1" ht="15" customHeight="1" x14ac:dyDescent="0.3">
      <c r="A155" s="33" t="s">
        <v>392</v>
      </c>
      <c r="B155" s="33"/>
      <c r="D155" s="33"/>
      <c r="F155" s="33"/>
      <c r="G155" s="33"/>
      <c r="H155" s="33"/>
      <c r="I155" s="33" t="s">
        <v>1427</v>
      </c>
      <c r="J155" s="33"/>
      <c r="K155" s="33"/>
      <c r="L155" s="33"/>
      <c r="M155" s="33"/>
      <c r="N155" s="33"/>
      <c r="O155" s="33"/>
      <c r="P155" s="33"/>
      <c r="Q155" s="33"/>
      <c r="R155" s="33"/>
      <c r="S155" s="33"/>
      <c r="T155" s="33"/>
      <c r="U155" s="33"/>
    </row>
    <row r="156" spans="1:21" s="35" customFormat="1" ht="15" customHeight="1" x14ac:dyDescent="0.3">
      <c r="A156" s="33" t="s">
        <v>393</v>
      </c>
      <c r="B156" s="33"/>
      <c r="D156" s="33"/>
      <c r="F156" s="33"/>
      <c r="G156" s="33"/>
      <c r="H156" s="33"/>
      <c r="I156" s="33" t="s">
        <v>1428</v>
      </c>
      <c r="J156" s="33"/>
      <c r="K156" s="33"/>
      <c r="M156" s="33"/>
      <c r="N156" s="33"/>
      <c r="O156" s="33"/>
      <c r="P156" s="33"/>
      <c r="Q156" s="33"/>
      <c r="R156" s="33"/>
      <c r="S156" s="33"/>
      <c r="T156" s="33"/>
      <c r="U156" s="33"/>
    </row>
    <row r="157" spans="1:21" s="35" customFormat="1" ht="15" customHeight="1" x14ac:dyDescent="0.3">
      <c r="A157" s="33" t="s">
        <v>1424</v>
      </c>
      <c r="B157" s="33"/>
      <c r="D157" s="75"/>
      <c r="F157" s="75"/>
      <c r="G157" s="75"/>
      <c r="H157" s="75"/>
      <c r="I157" s="33" t="s">
        <v>1429</v>
      </c>
      <c r="J157" s="75"/>
      <c r="K157" s="75"/>
      <c r="M157" s="75"/>
      <c r="N157" s="75"/>
      <c r="O157" s="75"/>
      <c r="P157" s="75"/>
      <c r="Q157" s="75"/>
      <c r="R157" s="75"/>
      <c r="S157" s="75"/>
      <c r="T157" s="75"/>
      <c r="U157" s="75"/>
    </row>
    <row r="158" spans="1:21" s="35" customFormat="1" ht="15" customHeight="1" x14ac:dyDescent="0.3">
      <c r="A158" s="33" t="s">
        <v>1425</v>
      </c>
      <c r="B158" s="33"/>
      <c r="C158" s="33"/>
      <c r="D158" s="33"/>
      <c r="E158" s="33"/>
      <c r="F158" s="33"/>
      <c r="G158" s="33"/>
      <c r="H158" s="33"/>
      <c r="I158" s="33" t="s">
        <v>365</v>
      </c>
      <c r="J158" s="33"/>
      <c r="K158" s="33"/>
      <c r="M158" s="33"/>
      <c r="N158" s="33"/>
      <c r="O158" s="33"/>
      <c r="P158" s="33"/>
      <c r="Q158" s="33"/>
      <c r="R158" s="33"/>
      <c r="S158" s="33"/>
      <c r="T158" s="33"/>
      <c r="U158" s="33"/>
    </row>
    <row r="159" spans="1:21" s="35" customFormat="1" ht="15" customHeight="1" x14ac:dyDescent="0.3">
      <c r="A159" s="33" t="s">
        <v>425</v>
      </c>
      <c r="B159" s="33"/>
      <c r="C159" s="33"/>
      <c r="D159" s="33"/>
      <c r="E159" s="33"/>
      <c r="F159" s="33"/>
      <c r="G159" s="33"/>
      <c r="H159" s="33"/>
      <c r="I159" s="237" t="s">
        <v>413</v>
      </c>
      <c r="J159" s="33"/>
      <c r="K159" s="33"/>
      <c r="N159" s="33"/>
      <c r="O159" s="33"/>
      <c r="P159" s="33"/>
      <c r="Q159" s="33"/>
      <c r="R159" s="33"/>
      <c r="S159" s="33"/>
      <c r="T159" s="33"/>
      <c r="U159" s="33"/>
    </row>
    <row r="160" spans="1:21" s="35" customFormat="1" ht="15" customHeight="1" x14ac:dyDescent="0.3">
      <c r="A160" s="33" t="s">
        <v>1423</v>
      </c>
      <c r="B160" s="32"/>
      <c r="C160" s="33"/>
      <c r="D160" s="33"/>
      <c r="E160" s="33"/>
      <c r="F160" s="33"/>
      <c r="G160" s="33"/>
      <c r="H160" s="33"/>
      <c r="I160" s="33" t="s">
        <v>1430</v>
      </c>
      <c r="J160" s="33"/>
      <c r="K160" s="33"/>
      <c r="N160" s="33"/>
      <c r="O160" s="33"/>
      <c r="P160" s="33"/>
      <c r="Q160" s="33"/>
      <c r="R160" s="33"/>
      <c r="S160" s="33"/>
      <c r="T160" s="33"/>
      <c r="U160" s="33"/>
    </row>
    <row r="161" spans="1:21" s="76" customFormat="1" ht="15" customHeight="1" x14ac:dyDescent="0.3">
      <c r="A161" s="33" t="s">
        <v>1426</v>
      </c>
      <c r="B161" s="32"/>
      <c r="C161" s="33"/>
      <c r="D161" s="33"/>
      <c r="E161" s="33"/>
      <c r="F161" s="33"/>
      <c r="G161" s="33"/>
      <c r="H161" s="33"/>
      <c r="I161" s="33" t="s">
        <v>1431</v>
      </c>
      <c r="J161" s="33"/>
      <c r="K161" s="33"/>
      <c r="N161" s="33"/>
      <c r="O161" s="33"/>
      <c r="P161" s="33"/>
      <c r="Q161" s="33"/>
      <c r="R161" s="33"/>
      <c r="S161" s="33"/>
      <c r="T161" s="33"/>
      <c r="U161" s="33"/>
    </row>
    <row r="162" spans="1:21" s="76" customFormat="1" ht="15" customHeight="1" x14ac:dyDescent="0.3">
      <c r="A162" s="33" t="s">
        <v>1260</v>
      </c>
      <c r="B162" s="78"/>
      <c r="C162" s="29"/>
      <c r="D162" s="29"/>
      <c r="E162" s="29"/>
      <c r="F162" s="29"/>
      <c r="G162" s="29"/>
      <c r="H162" s="29"/>
      <c r="I162" s="29"/>
      <c r="J162" s="29"/>
      <c r="K162" s="29"/>
      <c r="L162" s="33"/>
      <c r="M162" s="29"/>
      <c r="N162" s="29"/>
      <c r="O162" s="29"/>
      <c r="P162" s="29"/>
      <c r="Q162" s="29"/>
      <c r="R162" s="29"/>
      <c r="S162" s="29"/>
      <c r="T162" s="29"/>
      <c r="U162" s="29"/>
    </row>
    <row r="163" spans="1:21" s="76" customFormat="1" ht="14" x14ac:dyDescent="0.3">
      <c r="B163" s="78"/>
      <c r="C163" s="29"/>
      <c r="D163" s="29"/>
      <c r="E163" s="29"/>
      <c r="F163" s="29"/>
      <c r="G163" s="29"/>
      <c r="H163" s="29"/>
      <c r="I163" s="29"/>
      <c r="J163" s="29"/>
      <c r="K163" s="29"/>
      <c r="M163" s="29"/>
      <c r="N163" s="29"/>
      <c r="O163" s="29"/>
      <c r="P163" s="29"/>
      <c r="Q163" s="29"/>
      <c r="R163" s="29"/>
      <c r="S163" s="29"/>
      <c r="T163" s="29"/>
      <c r="U163" s="29"/>
    </row>
    <row r="164" spans="1:21" s="76" customFormat="1" ht="14" x14ac:dyDescent="0.3">
      <c r="B164" s="78"/>
      <c r="C164" s="29"/>
      <c r="D164" s="29"/>
      <c r="E164" s="29"/>
      <c r="F164" s="29"/>
      <c r="G164" s="29"/>
      <c r="H164" s="29"/>
      <c r="I164" s="29"/>
      <c r="J164" s="29"/>
      <c r="K164" s="29"/>
      <c r="M164" s="29"/>
      <c r="N164" s="29"/>
      <c r="O164" s="29"/>
      <c r="P164" s="29"/>
      <c r="Q164" s="29"/>
      <c r="R164" s="29"/>
      <c r="S164" s="29"/>
      <c r="T164" s="29"/>
      <c r="U164" s="29"/>
    </row>
    <row r="165" spans="1:21" s="76" customFormat="1" ht="14" x14ac:dyDescent="0.3">
      <c r="B165" s="78"/>
      <c r="C165" s="29"/>
      <c r="D165" s="29"/>
      <c r="E165" s="29"/>
      <c r="F165" s="29"/>
      <c r="G165" s="29"/>
      <c r="H165" s="29"/>
      <c r="I165" s="29"/>
      <c r="J165" s="29"/>
      <c r="K165" s="29"/>
      <c r="L165" s="29"/>
      <c r="M165" s="29"/>
      <c r="N165" s="29"/>
      <c r="O165" s="29"/>
      <c r="P165" s="29"/>
      <c r="Q165" s="29"/>
      <c r="R165" s="29"/>
      <c r="S165" s="29"/>
      <c r="T165" s="29"/>
      <c r="U165" s="29"/>
    </row>
    <row r="166" spans="1:21" s="81" customFormat="1" x14ac:dyDescent="0.25">
      <c r="B166" s="78"/>
      <c r="C166" s="29"/>
      <c r="D166" s="29"/>
      <c r="E166" s="29"/>
      <c r="F166" s="29"/>
      <c r="G166" s="29"/>
      <c r="H166" s="29"/>
      <c r="I166" s="29"/>
      <c r="J166" s="29"/>
      <c r="K166" s="29"/>
      <c r="L166" s="29"/>
      <c r="M166" s="29"/>
      <c r="N166" s="29"/>
      <c r="O166" s="29"/>
      <c r="P166" s="29"/>
      <c r="Q166" s="29"/>
      <c r="R166" s="29"/>
      <c r="S166" s="29"/>
      <c r="T166" s="29"/>
      <c r="U166" s="29"/>
    </row>
  </sheetData>
  <mergeCells count="57">
    <mergeCell ref="A145:U145"/>
    <mergeCell ref="A146:U146"/>
    <mergeCell ref="A147:U147"/>
    <mergeCell ref="A148:U148"/>
    <mergeCell ref="A150:U150"/>
    <mergeCell ref="A149:U149"/>
    <mergeCell ref="A140:U140"/>
    <mergeCell ref="A141:U141"/>
    <mergeCell ref="A142:U142"/>
    <mergeCell ref="A143:U143"/>
    <mergeCell ref="A144:U144"/>
    <mergeCell ref="A135:U135"/>
    <mergeCell ref="A136:U136"/>
    <mergeCell ref="A137:U137"/>
    <mergeCell ref="A138:U138"/>
    <mergeCell ref="A139:U139"/>
    <mergeCell ref="B76:U76"/>
    <mergeCell ref="B21:U21"/>
    <mergeCell ref="B44:U44"/>
    <mergeCell ref="A49:U49"/>
    <mergeCell ref="B51:U51"/>
    <mergeCell ref="B50:U50"/>
    <mergeCell ref="B62:U62"/>
    <mergeCell ref="A50:A90"/>
    <mergeCell ref="A12:A48"/>
    <mergeCell ref="A109:U109"/>
    <mergeCell ref="B110:U110"/>
    <mergeCell ref="A91:U91"/>
    <mergeCell ref="A92:A108"/>
    <mergeCell ref="A127:U127"/>
    <mergeCell ref="B114:U114"/>
    <mergeCell ref="B99:U99"/>
    <mergeCell ref="A110:A123"/>
    <mergeCell ref="A126:U126"/>
    <mergeCell ref="B119:U119"/>
    <mergeCell ref="A134:U134"/>
    <mergeCell ref="A128:U128"/>
    <mergeCell ref="A129:U129"/>
    <mergeCell ref="A130:U130"/>
    <mergeCell ref="A131:U131"/>
    <mergeCell ref="A132:U132"/>
    <mergeCell ref="A133:U133"/>
    <mergeCell ref="E2:P3"/>
    <mergeCell ref="Q2:R3"/>
    <mergeCell ref="B73:U73"/>
    <mergeCell ref="U2:U3"/>
    <mergeCell ref="A4:U4"/>
    <mergeCell ref="A5:U5"/>
    <mergeCell ref="A7:U7"/>
    <mergeCell ref="T2:T3"/>
    <mergeCell ref="A2:A3"/>
    <mergeCell ref="B2:B3"/>
    <mergeCell ref="C2:D3"/>
    <mergeCell ref="S2:S3"/>
    <mergeCell ref="B14:U14"/>
    <mergeCell ref="A9:U9"/>
    <mergeCell ref="A11:U11"/>
  </mergeCells>
  <conditionalFormatting sqref="S2:S3">
    <cfRule type="containsText" dxfId="10" priority="1" operator="containsText" text="Missed">
      <formula>NOT(ISERROR(SEARCH("Missed",S2)))</formula>
    </cfRule>
    <cfRule type="containsText" dxfId="9" priority="2" operator="containsText" text="Hit">
      <formula>NOT(ISERROR(SEARCH("Hit",S2)))</formula>
    </cfRule>
    <cfRule type="containsText" dxfId="8" priority="3" operator="containsText" text="High">
      <formula>NOT(ISERROR(SEARCH("High",S2)))</formula>
    </cfRule>
    <cfRule type="containsText" dxfId="7" priority="4" operator="containsText" text="Medium">
      <formula>NOT(ISERROR(SEARCH("Medium",S2)))</formula>
    </cfRule>
    <cfRule type="containsText" dxfId="6" priority="5" operator="containsText" text="Low">
      <formula>NOT(ISERROR(SEARCH("Low",S2)))</formula>
    </cfRule>
  </conditionalFormatting>
  <printOptions horizontalCentered="1"/>
  <pageMargins left="0.196850393700787" right="0.196850393700787" top="0.39370078740157499" bottom="0.39370078740157499" header="0.31496062992126" footer="0.31496062992126"/>
  <pageSetup paperSize="9" scale="58" fitToHeight="0" orientation="landscape" r:id="rId1"/>
  <rowBreaks count="3" manualBreakCount="3">
    <brk id="35" max="20" man="1"/>
    <brk id="64" max="20" man="1"/>
    <brk id="90" max="2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70181-C788-4182-AD1B-B73A1826BCD5}">
  <sheetPr>
    <tabColor rgb="FFFFFF66"/>
    <pageSetUpPr fitToPage="1"/>
  </sheetPr>
  <dimension ref="A1:U208"/>
  <sheetViews>
    <sheetView tabSelected="1"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453125" style="78" customWidth="1"/>
    <col min="3" max="3" width="17.26953125" style="29" customWidth="1"/>
    <col min="4" max="4" width="2.7265625" style="29" customWidth="1"/>
    <col min="5" max="5" width="17.26953125" style="29" customWidth="1"/>
    <col min="6" max="6" width="2.7265625" style="29" customWidth="1"/>
    <col min="7" max="7" width="17.26953125" style="29" customWidth="1"/>
    <col min="8" max="8" width="2.7265625" style="29" customWidth="1"/>
    <col min="9" max="9" width="18.54296875" style="29" customWidth="1"/>
    <col min="10" max="10" width="2.1796875" style="29" customWidth="1"/>
    <col min="11" max="11" width="18.54296875" style="29" customWidth="1"/>
    <col min="12" max="12" width="2.7265625" style="29" customWidth="1"/>
    <col min="13" max="13" width="18.54296875" style="29" customWidth="1"/>
    <col min="14" max="14" width="2.7265625" style="29" customWidth="1"/>
    <col min="15" max="15" width="18.54296875" style="29" customWidth="1"/>
    <col min="16" max="16" width="2.7265625" style="29" customWidth="1"/>
    <col min="17" max="17" width="17.26953125" style="29" customWidth="1"/>
    <col min="18" max="18" width="2.7265625" style="29" customWidth="1"/>
    <col min="19" max="19" width="13.26953125" style="29" customWidth="1"/>
    <col min="20" max="20" width="18.453125" style="29" customWidth="1"/>
    <col min="21" max="21" width="18.54296875" style="29" customWidth="1"/>
    <col min="22" max="16384" width="9.1796875" style="80"/>
  </cols>
  <sheetData>
    <row r="1" spans="1:21" s="35" customFormat="1" ht="12.4" customHeight="1" x14ac:dyDescent="0.3">
      <c r="A1" s="31"/>
      <c r="B1" s="32"/>
      <c r="C1" s="33"/>
      <c r="D1" s="33"/>
      <c r="E1" s="33"/>
      <c r="F1" s="33"/>
      <c r="G1" s="33"/>
      <c r="H1" s="33"/>
      <c r="I1" s="33"/>
      <c r="J1" s="33"/>
      <c r="K1" s="33"/>
      <c r="L1" s="33"/>
      <c r="M1" s="33"/>
      <c r="N1" s="33"/>
      <c r="O1" s="33"/>
      <c r="P1" s="33"/>
      <c r="Q1" s="33"/>
      <c r="R1" s="33"/>
      <c r="S1" s="33"/>
      <c r="T1" s="33"/>
      <c r="U1" s="33"/>
    </row>
    <row r="2" spans="1:21" s="35" customFormat="1" ht="36.65" customHeight="1" x14ac:dyDescent="0.3">
      <c r="A2" s="576" t="s">
        <v>97</v>
      </c>
      <c r="B2" s="570" t="s">
        <v>96</v>
      </c>
      <c r="C2" s="572" t="s">
        <v>287</v>
      </c>
      <c r="D2" s="573"/>
      <c r="E2" s="561" t="s">
        <v>113</v>
      </c>
      <c r="F2" s="562"/>
      <c r="G2" s="562"/>
      <c r="H2" s="562"/>
      <c r="I2" s="562"/>
      <c r="J2" s="562"/>
      <c r="K2" s="562"/>
      <c r="L2" s="562"/>
      <c r="M2" s="562"/>
      <c r="N2" s="562"/>
      <c r="O2" s="562"/>
      <c r="P2" s="563"/>
      <c r="Q2" s="572" t="s">
        <v>288</v>
      </c>
      <c r="R2" s="573"/>
      <c r="S2" s="570" t="s">
        <v>302</v>
      </c>
      <c r="T2" s="570" t="s">
        <v>347</v>
      </c>
      <c r="U2" s="570" t="s">
        <v>286</v>
      </c>
    </row>
    <row r="3" spans="1:21" s="35" customFormat="1" ht="36.65" customHeight="1" x14ac:dyDescent="0.3">
      <c r="A3" s="577"/>
      <c r="B3" s="571"/>
      <c r="C3" s="574"/>
      <c r="D3" s="575"/>
      <c r="E3" s="564"/>
      <c r="F3" s="565"/>
      <c r="G3" s="565"/>
      <c r="H3" s="565"/>
      <c r="I3" s="565"/>
      <c r="J3" s="565"/>
      <c r="K3" s="565"/>
      <c r="L3" s="565"/>
      <c r="M3" s="565"/>
      <c r="N3" s="565"/>
      <c r="O3" s="565"/>
      <c r="P3" s="566"/>
      <c r="Q3" s="574"/>
      <c r="R3" s="575"/>
      <c r="S3" s="571"/>
      <c r="T3" s="571"/>
      <c r="U3" s="571"/>
    </row>
    <row r="4" spans="1:21" s="35" customFormat="1" ht="15" customHeight="1" x14ac:dyDescent="0.3">
      <c r="A4" s="595" t="s">
        <v>989</v>
      </c>
      <c r="B4" s="596"/>
      <c r="C4" s="596"/>
      <c r="D4" s="596"/>
      <c r="E4" s="596"/>
      <c r="F4" s="596"/>
      <c r="G4" s="596"/>
      <c r="H4" s="596"/>
      <c r="I4" s="596"/>
      <c r="J4" s="596"/>
      <c r="K4" s="596"/>
      <c r="L4" s="596"/>
      <c r="M4" s="596"/>
      <c r="N4" s="596"/>
      <c r="O4" s="596"/>
      <c r="P4" s="596"/>
      <c r="Q4" s="596"/>
      <c r="R4" s="596"/>
      <c r="S4" s="596"/>
      <c r="T4" s="596"/>
      <c r="U4" s="597"/>
    </row>
    <row r="5" spans="1:21" s="35" customFormat="1" ht="12.4" customHeight="1" x14ac:dyDescent="0.3">
      <c r="A5" s="592" t="s">
        <v>98</v>
      </c>
      <c r="B5" s="593"/>
      <c r="C5" s="593"/>
      <c r="D5" s="593"/>
      <c r="E5" s="593"/>
      <c r="F5" s="593"/>
      <c r="G5" s="593"/>
      <c r="H5" s="593"/>
      <c r="I5" s="593"/>
      <c r="J5" s="593"/>
      <c r="K5" s="593"/>
      <c r="L5" s="593"/>
      <c r="M5" s="593"/>
      <c r="N5" s="593"/>
      <c r="O5" s="593"/>
      <c r="P5" s="593"/>
      <c r="Q5" s="593"/>
      <c r="R5" s="593"/>
      <c r="S5" s="593"/>
      <c r="T5" s="593"/>
      <c r="U5" s="594"/>
    </row>
    <row r="6" spans="1:21" s="35" customFormat="1" ht="12.75" customHeight="1" x14ac:dyDescent="0.3">
      <c r="A6" s="37" t="s">
        <v>508</v>
      </c>
      <c r="B6" s="38"/>
      <c r="C6" s="38"/>
      <c r="D6" s="38"/>
      <c r="E6" s="38"/>
      <c r="F6" s="38"/>
      <c r="G6" s="38"/>
      <c r="H6" s="38"/>
      <c r="I6" s="38"/>
      <c r="J6" s="38"/>
      <c r="K6" s="38"/>
      <c r="L6" s="38"/>
      <c r="M6" s="38"/>
      <c r="N6" s="38"/>
      <c r="O6" s="38"/>
      <c r="P6" s="38"/>
      <c r="Q6" s="38"/>
      <c r="R6" s="38"/>
      <c r="S6" s="38"/>
      <c r="T6" s="38"/>
      <c r="U6" s="39"/>
    </row>
    <row r="7" spans="1:21" s="35" customFormat="1" ht="12.4" customHeight="1" x14ac:dyDescent="0.3">
      <c r="A7" s="592" t="s">
        <v>99</v>
      </c>
      <c r="B7" s="593"/>
      <c r="C7" s="593"/>
      <c r="D7" s="593"/>
      <c r="E7" s="593"/>
      <c r="F7" s="593"/>
      <c r="G7" s="593"/>
      <c r="H7" s="593"/>
      <c r="I7" s="593"/>
      <c r="J7" s="593"/>
      <c r="K7" s="593"/>
      <c r="L7" s="593"/>
      <c r="M7" s="593"/>
      <c r="N7" s="593"/>
      <c r="O7" s="593"/>
      <c r="P7" s="593"/>
      <c r="Q7" s="593"/>
      <c r="R7" s="593"/>
      <c r="S7" s="593"/>
      <c r="T7" s="593"/>
      <c r="U7" s="594"/>
    </row>
    <row r="8" spans="1:21" s="35" customFormat="1" ht="12.75" customHeight="1" x14ac:dyDescent="0.3">
      <c r="A8" s="37" t="s">
        <v>791</v>
      </c>
      <c r="B8" s="38"/>
      <c r="C8" s="38"/>
      <c r="D8" s="38"/>
      <c r="E8" s="38"/>
      <c r="F8" s="38"/>
      <c r="G8" s="38"/>
      <c r="H8" s="38"/>
      <c r="I8" s="38"/>
      <c r="J8" s="38"/>
      <c r="K8" s="38"/>
      <c r="L8" s="38"/>
      <c r="M8" s="38"/>
      <c r="N8" s="38"/>
      <c r="O8" s="38"/>
      <c r="P8" s="38"/>
      <c r="Q8" s="38"/>
      <c r="R8" s="38"/>
      <c r="S8" s="38"/>
      <c r="T8" s="38"/>
      <c r="U8" s="39"/>
    </row>
    <row r="9" spans="1:21" s="35" customFormat="1" ht="12.4" customHeight="1" x14ac:dyDescent="0.3">
      <c r="A9" s="592" t="s">
        <v>168</v>
      </c>
      <c r="B9" s="593"/>
      <c r="C9" s="593"/>
      <c r="D9" s="593"/>
      <c r="E9" s="593"/>
      <c r="F9" s="593"/>
      <c r="G9" s="593"/>
      <c r="H9" s="593"/>
      <c r="I9" s="593"/>
      <c r="J9" s="593"/>
      <c r="K9" s="593"/>
      <c r="L9" s="593"/>
      <c r="M9" s="593"/>
      <c r="N9" s="593"/>
      <c r="O9" s="593"/>
      <c r="P9" s="593"/>
      <c r="Q9" s="593"/>
      <c r="R9" s="593"/>
      <c r="S9" s="593"/>
      <c r="T9" s="593"/>
      <c r="U9" s="594"/>
    </row>
    <row r="10" spans="1:21" s="35" customFormat="1" ht="72.75" customHeight="1" x14ac:dyDescent="0.3">
      <c r="A10" s="679" t="s">
        <v>990</v>
      </c>
      <c r="B10" s="170" t="s">
        <v>1432</v>
      </c>
      <c r="C10" s="209">
        <v>92.3</v>
      </c>
      <c r="D10" s="265"/>
      <c r="E10" s="207"/>
      <c r="F10" s="290"/>
      <c r="G10" s="207"/>
      <c r="H10" s="290"/>
      <c r="I10" s="207"/>
      <c r="J10" s="207"/>
      <c r="K10" s="204">
        <v>92.3</v>
      </c>
      <c r="L10" s="204"/>
      <c r="M10" s="204">
        <v>88.9</v>
      </c>
      <c r="N10" s="204"/>
      <c r="O10" s="204">
        <v>88.9</v>
      </c>
      <c r="P10" s="207"/>
      <c r="Q10" s="151" t="s">
        <v>442</v>
      </c>
      <c r="R10" s="489" t="s">
        <v>1358</v>
      </c>
      <c r="S10" s="279"/>
      <c r="T10" s="280" t="s">
        <v>991</v>
      </c>
      <c r="U10" s="281" t="s">
        <v>992</v>
      </c>
    </row>
    <row r="11" spans="1:21" s="35" customFormat="1" ht="15" customHeight="1" x14ac:dyDescent="0.3">
      <c r="A11" s="659"/>
      <c r="B11" s="142"/>
      <c r="C11" s="143">
        <v>2019</v>
      </c>
      <c r="D11" s="143"/>
      <c r="E11" s="143"/>
      <c r="F11" s="143"/>
      <c r="G11" s="143"/>
      <c r="H11" s="143"/>
      <c r="I11" s="143"/>
      <c r="J11" s="143"/>
      <c r="K11" s="143">
        <v>2020</v>
      </c>
      <c r="L11" s="143"/>
      <c r="M11" s="143">
        <v>2021</v>
      </c>
      <c r="N11" s="143"/>
      <c r="O11" s="143">
        <v>2022</v>
      </c>
      <c r="P11" s="143"/>
      <c r="Q11" s="143">
        <v>2022</v>
      </c>
      <c r="R11" s="143"/>
      <c r="S11" s="140"/>
      <c r="T11" s="140"/>
      <c r="U11" s="146"/>
    </row>
    <row r="12" spans="1:21" s="35" customFormat="1" ht="12.4" customHeight="1" x14ac:dyDescent="0.3">
      <c r="A12" s="579" t="s">
        <v>101</v>
      </c>
      <c r="B12" s="580"/>
      <c r="C12" s="580"/>
      <c r="D12" s="580"/>
      <c r="E12" s="580"/>
      <c r="F12" s="580"/>
      <c r="G12" s="580"/>
      <c r="H12" s="580"/>
      <c r="I12" s="580"/>
      <c r="J12" s="580"/>
      <c r="K12" s="580"/>
      <c r="L12" s="580"/>
      <c r="M12" s="580"/>
      <c r="N12" s="580"/>
      <c r="O12" s="580"/>
      <c r="P12" s="580"/>
      <c r="Q12" s="580"/>
      <c r="R12" s="580"/>
      <c r="S12" s="580"/>
      <c r="T12" s="580"/>
      <c r="U12" s="581"/>
    </row>
    <row r="13" spans="1:21" s="35" customFormat="1" ht="54" x14ac:dyDescent="0.3">
      <c r="A13" s="676" t="s">
        <v>993</v>
      </c>
      <c r="B13" s="170" t="s">
        <v>994</v>
      </c>
      <c r="C13" s="209" t="s">
        <v>995</v>
      </c>
      <c r="D13" s="265"/>
      <c r="E13" s="207"/>
      <c r="F13" s="290"/>
      <c r="G13" s="207"/>
      <c r="H13" s="290"/>
      <c r="I13" s="207"/>
      <c r="J13" s="207"/>
      <c r="K13" s="209" t="s">
        <v>995</v>
      </c>
      <c r="L13" s="207"/>
      <c r="M13" s="209" t="s">
        <v>995</v>
      </c>
      <c r="N13" s="207"/>
      <c r="O13" s="209" t="s">
        <v>995</v>
      </c>
      <c r="P13" s="207"/>
      <c r="Q13" s="209" t="s">
        <v>995</v>
      </c>
      <c r="R13" s="207"/>
      <c r="S13" s="279"/>
      <c r="T13" s="280" t="s">
        <v>996</v>
      </c>
      <c r="U13" s="281" t="s">
        <v>997</v>
      </c>
    </row>
    <row r="14" spans="1:21" s="35" customFormat="1" ht="15" customHeight="1" x14ac:dyDescent="0.3">
      <c r="A14" s="677"/>
      <c r="B14" s="142"/>
      <c r="C14" s="143">
        <v>2019</v>
      </c>
      <c r="D14" s="143"/>
      <c r="E14" s="143"/>
      <c r="F14" s="143"/>
      <c r="G14" s="143"/>
      <c r="H14" s="143"/>
      <c r="I14" s="143"/>
      <c r="J14" s="143"/>
      <c r="K14" s="143">
        <v>2020</v>
      </c>
      <c r="L14" s="143"/>
      <c r="M14" s="143">
        <v>2021</v>
      </c>
      <c r="N14" s="143"/>
      <c r="O14" s="143">
        <v>2022</v>
      </c>
      <c r="P14" s="143"/>
      <c r="Q14" s="143">
        <v>2022</v>
      </c>
      <c r="R14" s="143"/>
      <c r="S14" s="140"/>
      <c r="T14" s="140"/>
      <c r="U14" s="146"/>
    </row>
    <row r="15" spans="1:21" s="35" customFormat="1" ht="15" customHeight="1" x14ac:dyDescent="0.3">
      <c r="A15" s="677"/>
      <c r="B15" s="620" t="s">
        <v>106</v>
      </c>
      <c r="C15" s="598"/>
      <c r="D15" s="598"/>
      <c r="E15" s="598"/>
      <c r="F15" s="598"/>
      <c r="G15" s="598"/>
      <c r="H15" s="598"/>
      <c r="I15" s="598"/>
      <c r="J15" s="598"/>
      <c r="K15" s="598"/>
      <c r="L15" s="598"/>
      <c r="M15" s="598"/>
      <c r="N15" s="598"/>
      <c r="O15" s="598"/>
      <c r="P15" s="598"/>
      <c r="Q15" s="598"/>
      <c r="R15" s="598"/>
      <c r="S15" s="598"/>
      <c r="T15" s="598"/>
      <c r="U15" s="599"/>
    </row>
    <row r="16" spans="1:21" s="35" customFormat="1" ht="15" customHeight="1" x14ac:dyDescent="0.3">
      <c r="A16" s="677"/>
      <c r="B16" s="142"/>
      <c r="C16" s="143">
        <v>2016</v>
      </c>
      <c r="D16" s="143"/>
      <c r="E16" s="143">
        <v>2017</v>
      </c>
      <c r="F16" s="143"/>
      <c r="G16" s="143">
        <v>2018</v>
      </c>
      <c r="H16" s="143"/>
      <c r="I16" s="143">
        <v>2019</v>
      </c>
      <c r="J16" s="143"/>
      <c r="K16" s="143">
        <v>2020</v>
      </c>
      <c r="L16" s="143"/>
      <c r="M16" s="143">
        <v>2021</v>
      </c>
      <c r="N16" s="143"/>
      <c r="O16" s="143">
        <v>2022</v>
      </c>
      <c r="P16" s="143"/>
      <c r="Q16" s="143">
        <v>2022</v>
      </c>
      <c r="R16" s="143"/>
      <c r="S16" s="140"/>
      <c r="T16" s="140"/>
      <c r="U16" s="146"/>
    </row>
    <row r="17" spans="1:21" s="35" customFormat="1" ht="75.75" customHeight="1" x14ac:dyDescent="0.3">
      <c r="A17" s="677"/>
      <c r="B17" s="217" t="s">
        <v>1433</v>
      </c>
      <c r="C17" s="151">
        <v>1094829</v>
      </c>
      <c r="D17" s="278"/>
      <c r="E17" s="151"/>
      <c r="F17" s="152"/>
      <c r="G17" s="151"/>
      <c r="H17" s="152"/>
      <c r="I17" s="151"/>
      <c r="J17" s="151"/>
      <c r="K17" s="151">
        <v>839405</v>
      </c>
      <c r="L17" s="151"/>
      <c r="M17" s="151">
        <v>854689</v>
      </c>
      <c r="N17" s="151"/>
      <c r="O17" s="151">
        <v>1233175</v>
      </c>
      <c r="P17" s="151"/>
      <c r="Q17" s="151">
        <v>1117271</v>
      </c>
      <c r="R17" s="151"/>
      <c r="S17" s="279"/>
      <c r="T17" s="280" t="s">
        <v>1001</v>
      </c>
      <c r="U17" s="281" t="s">
        <v>1001</v>
      </c>
    </row>
    <row r="18" spans="1:21" s="35" customFormat="1" ht="15" customHeight="1" x14ac:dyDescent="0.3">
      <c r="A18" s="677"/>
      <c r="B18" s="47"/>
      <c r="C18" s="143">
        <v>2019</v>
      </c>
      <c r="D18" s="143"/>
      <c r="E18" s="143"/>
      <c r="F18" s="143"/>
      <c r="G18" s="143"/>
      <c r="H18" s="143"/>
      <c r="I18" s="143"/>
      <c r="J18" s="143"/>
      <c r="K18" s="143">
        <v>2020</v>
      </c>
      <c r="L18" s="143"/>
      <c r="M18" s="143">
        <v>2021</v>
      </c>
      <c r="N18" s="143"/>
      <c r="O18" s="143">
        <v>2022</v>
      </c>
      <c r="P18" s="143"/>
      <c r="Q18" s="143">
        <v>2022</v>
      </c>
      <c r="R18" s="143"/>
      <c r="S18" s="51"/>
      <c r="T18" s="51"/>
      <c r="U18" s="52"/>
    </row>
    <row r="19" spans="1:21" s="35" customFormat="1" ht="81" customHeight="1" x14ac:dyDescent="0.3">
      <c r="A19" s="677"/>
      <c r="B19" s="217" t="s">
        <v>998</v>
      </c>
      <c r="C19" s="151">
        <v>32557</v>
      </c>
      <c r="D19" s="278"/>
      <c r="E19" s="151"/>
      <c r="F19" s="152"/>
      <c r="G19" s="151"/>
      <c r="H19" s="152"/>
      <c r="I19" s="151"/>
      <c r="J19" s="151"/>
      <c r="K19" s="151">
        <v>27215</v>
      </c>
      <c r="L19" s="151"/>
      <c r="M19" s="151">
        <v>29263</v>
      </c>
      <c r="N19" s="151"/>
      <c r="O19" s="151"/>
      <c r="P19" s="151"/>
      <c r="Q19" s="151">
        <v>140679</v>
      </c>
      <c r="R19" s="151"/>
      <c r="S19" s="279"/>
      <c r="T19" s="280" t="s">
        <v>172</v>
      </c>
      <c r="U19" s="281" t="s">
        <v>172</v>
      </c>
    </row>
    <row r="20" spans="1:21" s="35" customFormat="1" ht="15" customHeight="1" x14ac:dyDescent="0.3">
      <c r="A20" s="677"/>
      <c r="B20" s="47"/>
      <c r="C20" s="143">
        <v>2019</v>
      </c>
      <c r="D20" s="143"/>
      <c r="E20" s="143"/>
      <c r="F20" s="143"/>
      <c r="G20" s="143"/>
      <c r="H20" s="143"/>
      <c r="I20" s="143"/>
      <c r="J20" s="143"/>
      <c r="K20" s="143">
        <v>2020</v>
      </c>
      <c r="L20" s="143"/>
      <c r="M20" s="143">
        <v>2021</v>
      </c>
      <c r="N20" s="143"/>
      <c r="O20" s="143">
        <v>2022</v>
      </c>
      <c r="P20" s="143"/>
      <c r="Q20" s="143">
        <v>2022</v>
      </c>
      <c r="R20" s="143"/>
      <c r="S20" s="51"/>
      <c r="T20" s="51"/>
      <c r="U20" s="52"/>
    </row>
    <row r="21" spans="1:21" s="35" customFormat="1" ht="101.25" customHeight="1" x14ac:dyDescent="0.3">
      <c r="A21" s="677"/>
      <c r="B21" s="217" t="s">
        <v>999</v>
      </c>
      <c r="C21" s="266">
        <v>13570</v>
      </c>
      <c r="D21" s="278"/>
      <c r="E21" s="151"/>
      <c r="F21" s="152"/>
      <c r="G21" s="151"/>
      <c r="H21" s="152"/>
      <c r="I21" s="151"/>
      <c r="J21" s="151"/>
      <c r="K21" s="151">
        <v>14665</v>
      </c>
      <c r="L21" s="151"/>
      <c r="M21" s="151">
        <v>27452</v>
      </c>
      <c r="N21" s="151"/>
      <c r="O21" s="151">
        <v>28982</v>
      </c>
      <c r="P21" s="151"/>
      <c r="Q21" s="151" t="s">
        <v>442</v>
      </c>
      <c r="R21" s="151"/>
      <c r="S21" s="279"/>
      <c r="T21" s="280" t="s">
        <v>159</v>
      </c>
      <c r="U21" s="281" t="s">
        <v>159</v>
      </c>
    </row>
    <row r="22" spans="1:21" s="35" customFormat="1" ht="15" customHeight="1" x14ac:dyDescent="0.3">
      <c r="A22" s="678"/>
      <c r="B22" s="142"/>
      <c r="C22" s="143">
        <v>2019</v>
      </c>
      <c r="D22" s="143"/>
      <c r="E22" s="143"/>
      <c r="F22" s="143"/>
      <c r="G22" s="143"/>
      <c r="H22" s="143"/>
      <c r="I22" s="143"/>
      <c r="J22" s="143"/>
      <c r="K22" s="143">
        <v>2020</v>
      </c>
      <c r="L22" s="143"/>
      <c r="M22" s="143">
        <v>2021</v>
      </c>
      <c r="N22" s="143"/>
      <c r="O22" s="143">
        <v>2022</v>
      </c>
      <c r="P22" s="143"/>
      <c r="Q22" s="143">
        <v>2022</v>
      </c>
      <c r="R22" s="143"/>
      <c r="S22" s="140"/>
      <c r="T22" s="140"/>
      <c r="U22" s="146"/>
    </row>
    <row r="23" spans="1:21" s="35" customFormat="1" ht="15" customHeight="1" x14ac:dyDescent="0.3">
      <c r="A23" s="579" t="s">
        <v>101</v>
      </c>
      <c r="B23" s="580"/>
      <c r="C23" s="580"/>
      <c r="D23" s="580"/>
      <c r="E23" s="580"/>
      <c r="F23" s="580"/>
      <c r="G23" s="580"/>
      <c r="H23" s="580"/>
      <c r="I23" s="580"/>
      <c r="J23" s="580"/>
      <c r="K23" s="580"/>
      <c r="L23" s="580"/>
      <c r="M23" s="580"/>
      <c r="N23" s="580"/>
      <c r="O23" s="580"/>
      <c r="P23" s="580"/>
      <c r="Q23" s="580"/>
      <c r="R23" s="580"/>
      <c r="S23" s="580"/>
      <c r="T23" s="580"/>
      <c r="U23" s="581"/>
    </row>
    <row r="24" spans="1:21" s="35" customFormat="1" ht="63.75" customHeight="1" x14ac:dyDescent="0.3">
      <c r="A24" s="676" t="s">
        <v>1002</v>
      </c>
      <c r="B24" s="170" t="s">
        <v>1434</v>
      </c>
      <c r="C24" s="209">
        <v>4.7</v>
      </c>
      <c r="D24" s="265"/>
      <c r="E24" s="204">
        <v>5.2</v>
      </c>
      <c r="F24" s="299"/>
      <c r="G24" s="204">
        <v>4.5</v>
      </c>
      <c r="H24" s="299"/>
      <c r="I24" s="204">
        <v>4.0999999999999996</v>
      </c>
      <c r="J24" s="204"/>
      <c r="K24" s="204">
        <v>3.8</v>
      </c>
      <c r="L24" s="204"/>
      <c r="M24" s="204">
        <v>4.0999999999999996</v>
      </c>
      <c r="N24" s="207"/>
      <c r="O24" s="204">
        <v>4.4000000000000004</v>
      </c>
      <c r="P24" s="207"/>
      <c r="Q24" s="209" t="s">
        <v>1003</v>
      </c>
      <c r="R24" s="207"/>
      <c r="S24" s="279"/>
      <c r="T24" s="280" t="s">
        <v>1004</v>
      </c>
      <c r="U24" s="281" t="s">
        <v>148</v>
      </c>
    </row>
    <row r="25" spans="1:21" s="35" customFormat="1" ht="15" customHeight="1" x14ac:dyDescent="0.3">
      <c r="A25" s="677"/>
      <c r="B25" s="142"/>
      <c r="C25" s="143">
        <v>2016</v>
      </c>
      <c r="D25" s="143"/>
      <c r="E25" s="143">
        <v>2017</v>
      </c>
      <c r="F25" s="143"/>
      <c r="G25" s="143">
        <v>2018</v>
      </c>
      <c r="H25" s="143"/>
      <c r="I25" s="143">
        <v>2019</v>
      </c>
      <c r="J25" s="143"/>
      <c r="K25" s="143">
        <v>2020</v>
      </c>
      <c r="L25" s="143"/>
      <c r="M25" s="143">
        <v>2021</v>
      </c>
      <c r="N25" s="143"/>
      <c r="O25" s="143">
        <v>2022</v>
      </c>
      <c r="P25" s="143"/>
      <c r="Q25" s="143">
        <v>2022</v>
      </c>
      <c r="R25" s="143"/>
      <c r="S25" s="140"/>
      <c r="T25" s="140"/>
      <c r="U25" s="146"/>
    </row>
    <row r="26" spans="1:21" s="35" customFormat="1" ht="15" customHeight="1" x14ac:dyDescent="0.3">
      <c r="A26" s="677"/>
      <c r="B26" s="620" t="s">
        <v>106</v>
      </c>
      <c r="C26" s="598"/>
      <c r="D26" s="598"/>
      <c r="E26" s="598"/>
      <c r="F26" s="598"/>
      <c r="G26" s="598"/>
      <c r="H26" s="598"/>
      <c r="I26" s="598"/>
      <c r="J26" s="598"/>
      <c r="K26" s="598"/>
      <c r="L26" s="598"/>
      <c r="M26" s="598"/>
      <c r="N26" s="598"/>
      <c r="O26" s="598"/>
      <c r="P26" s="598"/>
      <c r="Q26" s="598"/>
      <c r="R26" s="598"/>
      <c r="S26" s="598"/>
      <c r="T26" s="598"/>
      <c r="U26" s="599"/>
    </row>
    <row r="27" spans="1:21" s="35" customFormat="1" ht="52.5" customHeight="1" x14ac:dyDescent="0.3">
      <c r="A27" s="677"/>
      <c r="B27" s="170" t="s">
        <v>1005</v>
      </c>
      <c r="C27" s="151">
        <v>25</v>
      </c>
      <c r="D27" s="265"/>
      <c r="E27" s="151">
        <v>36</v>
      </c>
      <c r="F27" s="278"/>
      <c r="G27" s="151">
        <v>27</v>
      </c>
      <c r="H27" s="278"/>
      <c r="I27" s="151">
        <v>57</v>
      </c>
      <c r="J27" s="151"/>
      <c r="K27" s="151">
        <v>34</v>
      </c>
      <c r="L27" s="152"/>
      <c r="M27" s="151">
        <v>33</v>
      </c>
      <c r="N27" s="207"/>
      <c r="O27" s="151"/>
      <c r="P27" s="207"/>
      <c r="Q27" s="151">
        <v>422</v>
      </c>
      <c r="R27" s="207"/>
      <c r="S27" s="279"/>
      <c r="T27" s="280" t="s">
        <v>149</v>
      </c>
      <c r="U27" s="281" t="s">
        <v>149</v>
      </c>
    </row>
    <row r="28" spans="1:21" s="35" customFormat="1" ht="15" customHeight="1" x14ac:dyDescent="0.3">
      <c r="A28" s="677"/>
      <c r="B28" s="142"/>
      <c r="C28" s="143">
        <v>2016</v>
      </c>
      <c r="D28" s="143"/>
      <c r="E28" s="143">
        <v>2017</v>
      </c>
      <c r="F28" s="143"/>
      <c r="G28" s="143">
        <v>2018</v>
      </c>
      <c r="H28" s="143"/>
      <c r="I28" s="143">
        <v>2019</v>
      </c>
      <c r="J28" s="143"/>
      <c r="K28" s="143">
        <v>2020</v>
      </c>
      <c r="L28" s="143"/>
      <c r="M28" s="143">
        <v>2021</v>
      </c>
      <c r="N28" s="143"/>
      <c r="O28" s="143">
        <v>2022</v>
      </c>
      <c r="P28" s="143"/>
      <c r="Q28" s="143">
        <v>2022</v>
      </c>
      <c r="R28" s="143"/>
      <c r="S28" s="140"/>
      <c r="T28" s="140"/>
      <c r="U28" s="146"/>
    </row>
    <row r="29" spans="1:21" s="35" customFormat="1" ht="65.25" customHeight="1" x14ac:dyDescent="0.3">
      <c r="A29" s="677"/>
      <c r="B29" s="170" t="s">
        <v>1435</v>
      </c>
      <c r="C29" s="209">
        <v>103.2</v>
      </c>
      <c r="D29" s="265"/>
      <c r="E29" s="207"/>
      <c r="F29" s="290"/>
      <c r="G29" s="207"/>
      <c r="H29" s="290"/>
      <c r="I29" s="207"/>
      <c r="J29" s="207"/>
      <c r="K29" s="248">
        <v>85.03</v>
      </c>
      <c r="L29" s="248"/>
      <c r="M29" s="248">
        <v>91.12</v>
      </c>
      <c r="N29" s="248"/>
      <c r="O29" s="248">
        <v>99.47</v>
      </c>
      <c r="P29" s="207"/>
      <c r="Q29" s="151">
        <v>100</v>
      </c>
      <c r="R29" s="207"/>
      <c r="S29" s="279"/>
      <c r="T29" s="280" t="s">
        <v>1006</v>
      </c>
      <c r="U29" s="281" t="s">
        <v>1007</v>
      </c>
    </row>
    <row r="30" spans="1:21" s="35" customFormat="1" ht="15" customHeight="1" x14ac:dyDescent="0.3">
      <c r="A30" s="678"/>
      <c r="B30" s="142"/>
      <c r="C30" s="143">
        <v>2019</v>
      </c>
      <c r="D30" s="143"/>
      <c r="E30" s="143"/>
      <c r="F30" s="143"/>
      <c r="G30" s="143"/>
      <c r="H30" s="143"/>
      <c r="I30" s="143"/>
      <c r="J30" s="143"/>
      <c r="K30" s="143">
        <v>2020</v>
      </c>
      <c r="L30" s="143"/>
      <c r="M30" s="143">
        <v>2021</v>
      </c>
      <c r="N30" s="143"/>
      <c r="O30" s="143">
        <v>2022</v>
      </c>
      <c r="P30" s="143"/>
      <c r="Q30" s="143">
        <v>2022</v>
      </c>
      <c r="R30" s="143"/>
      <c r="S30" s="140"/>
      <c r="T30" s="140"/>
      <c r="U30" s="146"/>
    </row>
    <row r="31" spans="1:21" s="35" customFormat="1" ht="15" customHeight="1" x14ac:dyDescent="0.3">
      <c r="A31" s="579" t="s">
        <v>107</v>
      </c>
      <c r="B31" s="580"/>
      <c r="C31" s="580"/>
      <c r="D31" s="580"/>
      <c r="E31" s="580"/>
      <c r="F31" s="580"/>
      <c r="G31" s="580"/>
      <c r="H31" s="580"/>
      <c r="I31" s="580"/>
      <c r="J31" s="580"/>
      <c r="K31" s="580"/>
      <c r="L31" s="580"/>
      <c r="M31" s="580"/>
      <c r="N31" s="580"/>
      <c r="O31" s="580"/>
      <c r="P31" s="580"/>
      <c r="Q31" s="580"/>
      <c r="R31" s="580"/>
      <c r="S31" s="580"/>
      <c r="T31" s="580"/>
      <c r="U31" s="581"/>
    </row>
    <row r="32" spans="1:21" s="35" customFormat="1" ht="71.25" customHeight="1" x14ac:dyDescent="0.3">
      <c r="A32" s="582" t="s">
        <v>1008</v>
      </c>
      <c r="B32" s="170" t="s">
        <v>1009</v>
      </c>
      <c r="C32" s="209">
        <v>18.399999999999999</v>
      </c>
      <c r="D32" s="265"/>
      <c r="E32" s="151"/>
      <c r="F32" s="265"/>
      <c r="G32" s="151"/>
      <c r="H32" s="265"/>
      <c r="I32" s="151"/>
      <c r="J32" s="151"/>
      <c r="K32" s="151">
        <v>0</v>
      </c>
      <c r="L32" s="151"/>
      <c r="M32" s="151">
        <v>0</v>
      </c>
      <c r="N32" s="151"/>
      <c r="O32" s="151">
        <v>9.75</v>
      </c>
      <c r="P32" s="151"/>
      <c r="Q32" s="151">
        <v>40</v>
      </c>
      <c r="R32" s="151"/>
      <c r="S32" s="279"/>
      <c r="T32" s="280" t="s">
        <v>1004</v>
      </c>
      <c r="U32" s="281" t="s">
        <v>111</v>
      </c>
    </row>
    <row r="33" spans="1:21" s="35" customFormat="1" ht="15" customHeight="1" x14ac:dyDescent="0.3">
      <c r="A33" s="584"/>
      <c r="B33" s="142"/>
      <c r="C33" s="143">
        <v>2019</v>
      </c>
      <c r="D33" s="143"/>
      <c r="E33" s="143"/>
      <c r="F33" s="143"/>
      <c r="G33" s="143"/>
      <c r="H33" s="143"/>
      <c r="I33" s="143"/>
      <c r="J33" s="143"/>
      <c r="K33" s="143">
        <v>2020</v>
      </c>
      <c r="L33" s="143"/>
      <c r="M33" s="143">
        <v>2021</v>
      </c>
      <c r="N33" s="143"/>
      <c r="O33" s="143">
        <v>2022</v>
      </c>
      <c r="P33" s="143"/>
      <c r="Q33" s="143">
        <v>2022</v>
      </c>
      <c r="R33" s="143"/>
      <c r="S33" s="140"/>
      <c r="T33" s="140"/>
      <c r="U33" s="146"/>
    </row>
    <row r="34" spans="1:21" s="35" customFormat="1" ht="12.4" customHeight="1" x14ac:dyDescent="0.3">
      <c r="A34" s="70"/>
      <c r="B34" s="491"/>
      <c r="C34" s="527"/>
      <c r="D34" s="527"/>
      <c r="E34" s="527"/>
      <c r="F34" s="527"/>
      <c r="G34" s="527"/>
      <c r="H34" s="527"/>
      <c r="I34" s="527"/>
      <c r="J34" s="527"/>
      <c r="K34" s="527"/>
      <c r="L34" s="527"/>
      <c r="M34" s="527"/>
      <c r="N34" s="527"/>
      <c r="O34" s="527"/>
      <c r="P34" s="527"/>
      <c r="Q34" s="527"/>
      <c r="R34" s="527"/>
      <c r="S34" s="267"/>
      <c r="T34" s="267"/>
      <c r="U34" s="377"/>
    </row>
    <row r="35" spans="1:21" s="35" customFormat="1" ht="15" customHeight="1" x14ac:dyDescent="0.3">
      <c r="A35" s="70"/>
      <c r="B35" s="71"/>
      <c r="C35" s="72"/>
      <c r="D35" s="72"/>
      <c r="E35" s="72"/>
      <c r="F35" s="72"/>
      <c r="G35" s="72"/>
      <c r="H35" s="72"/>
      <c r="I35" s="72"/>
      <c r="J35" s="72"/>
      <c r="K35" s="72"/>
      <c r="L35" s="72"/>
      <c r="M35" s="72"/>
      <c r="N35" s="72"/>
      <c r="O35" s="72"/>
      <c r="P35" s="72"/>
      <c r="Q35" s="72"/>
      <c r="R35" s="72"/>
      <c r="S35" s="72"/>
      <c r="T35" s="72"/>
      <c r="U35" s="72"/>
    </row>
    <row r="36" spans="1:21" s="35" customFormat="1" ht="15" customHeight="1" x14ac:dyDescent="0.3">
      <c r="A36" s="610" t="s">
        <v>1244</v>
      </c>
      <c r="B36" s="610"/>
      <c r="C36" s="610"/>
      <c r="D36" s="610"/>
      <c r="E36" s="610"/>
      <c r="F36" s="610"/>
      <c r="G36" s="610"/>
      <c r="H36" s="610"/>
      <c r="I36" s="610"/>
      <c r="J36" s="610"/>
      <c r="K36" s="610"/>
      <c r="L36" s="610"/>
      <c r="M36" s="610"/>
      <c r="N36" s="610"/>
      <c r="O36" s="610"/>
      <c r="P36" s="610"/>
      <c r="Q36" s="610"/>
      <c r="R36" s="610"/>
      <c r="S36" s="610"/>
      <c r="T36" s="610"/>
      <c r="U36" s="610"/>
    </row>
    <row r="37" spans="1:21" s="35" customFormat="1" ht="15" customHeight="1" x14ac:dyDescent="0.3">
      <c r="A37" s="610" t="s">
        <v>289</v>
      </c>
      <c r="B37" s="610"/>
      <c r="C37" s="610"/>
      <c r="D37" s="610"/>
      <c r="E37" s="610"/>
      <c r="F37" s="610"/>
      <c r="G37" s="610"/>
      <c r="H37" s="610"/>
      <c r="I37" s="610"/>
      <c r="J37" s="610"/>
      <c r="K37" s="610"/>
      <c r="L37" s="610"/>
      <c r="M37" s="610"/>
      <c r="N37" s="610"/>
      <c r="O37" s="610"/>
      <c r="P37" s="610"/>
      <c r="Q37" s="610"/>
      <c r="R37" s="610"/>
      <c r="S37" s="610"/>
      <c r="T37" s="610"/>
      <c r="U37" s="610"/>
    </row>
    <row r="38" spans="1:21" s="35" customFormat="1" ht="15" customHeight="1" x14ac:dyDescent="0.3">
      <c r="A38" s="610" t="s">
        <v>1145</v>
      </c>
      <c r="B38" s="610"/>
      <c r="C38" s="610"/>
      <c r="D38" s="610"/>
      <c r="E38" s="610"/>
      <c r="F38" s="610"/>
      <c r="G38" s="610"/>
      <c r="H38" s="610"/>
      <c r="I38" s="610"/>
      <c r="J38" s="610"/>
      <c r="K38" s="610"/>
      <c r="L38" s="610"/>
      <c r="M38" s="610"/>
      <c r="N38" s="610"/>
      <c r="O38" s="610"/>
      <c r="P38" s="610"/>
      <c r="Q38" s="610"/>
      <c r="R38" s="610"/>
      <c r="S38" s="610"/>
      <c r="T38" s="610"/>
      <c r="U38" s="610"/>
    </row>
    <row r="39" spans="1:21" s="35" customFormat="1" ht="15" customHeight="1" x14ac:dyDescent="0.3">
      <c r="A39" s="610" t="s">
        <v>1289</v>
      </c>
      <c r="B39" s="610"/>
      <c r="C39" s="610"/>
      <c r="D39" s="610"/>
      <c r="E39" s="610"/>
      <c r="F39" s="610"/>
      <c r="G39" s="610"/>
      <c r="H39" s="610"/>
      <c r="I39" s="610"/>
      <c r="J39" s="610"/>
      <c r="K39" s="610"/>
      <c r="L39" s="610"/>
      <c r="M39" s="610"/>
      <c r="N39" s="610"/>
      <c r="O39" s="610"/>
      <c r="P39" s="610"/>
      <c r="Q39" s="610"/>
      <c r="R39" s="610"/>
      <c r="S39" s="610"/>
      <c r="T39" s="610"/>
      <c r="U39" s="610"/>
    </row>
    <row r="40" spans="1:21" s="35" customFormat="1" ht="30" customHeight="1" x14ac:dyDescent="0.3">
      <c r="A40" s="610" t="s">
        <v>1436</v>
      </c>
      <c r="B40" s="610"/>
      <c r="C40" s="610"/>
      <c r="D40" s="610"/>
      <c r="E40" s="610"/>
      <c r="F40" s="610"/>
      <c r="G40" s="610"/>
      <c r="H40" s="610"/>
      <c r="I40" s="610"/>
      <c r="J40" s="610"/>
      <c r="K40" s="610"/>
      <c r="L40" s="610"/>
      <c r="M40" s="610"/>
      <c r="N40" s="610"/>
      <c r="O40" s="610"/>
      <c r="P40" s="610"/>
      <c r="Q40" s="610"/>
      <c r="R40" s="610"/>
      <c r="S40" s="610"/>
      <c r="T40" s="610"/>
      <c r="U40" s="610"/>
    </row>
    <row r="41" spans="1:21" s="35" customFormat="1" ht="15" customHeight="1" x14ac:dyDescent="0.3">
      <c r="A41" s="610" t="s">
        <v>1439</v>
      </c>
      <c r="B41" s="610"/>
      <c r="C41" s="610"/>
      <c r="D41" s="610"/>
      <c r="E41" s="610"/>
      <c r="F41" s="610"/>
      <c r="G41" s="610"/>
      <c r="H41" s="610"/>
      <c r="I41" s="610"/>
      <c r="J41" s="610"/>
      <c r="K41" s="610"/>
      <c r="L41" s="610"/>
      <c r="M41" s="610"/>
      <c r="N41" s="610"/>
      <c r="O41" s="610"/>
      <c r="P41" s="610"/>
      <c r="Q41" s="610"/>
      <c r="R41" s="610"/>
      <c r="S41" s="610"/>
      <c r="T41" s="610"/>
      <c r="U41" s="610"/>
    </row>
    <row r="42" spans="1:21" s="35" customFormat="1" ht="15" customHeight="1" x14ac:dyDescent="0.3">
      <c r="A42" s="610" t="s">
        <v>1437</v>
      </c>
      <c r="B42" s="610"/>
      <c r="C42" s="610"/>
      <c r="D42" s="610"/>
      <c r="E42" s="610"/>
      <c r="F42" s="610"/>
      <c r="G42" s="610"/>
      <c r="H42" s="610"/>
      <c r="I42" s="610"/>
      <c r="J42" s="610"/>
      <c r="K42" s="610"/>
      <c r="L42" s="610"/>
      <c r="M42" s="610"/>
      <c r="N42" s="610"/>
      <c r="O42" s="610"/>
      <c r="P42" s="610"/>
      <c r="Q42" s="610"/>
      <c r="R42" s="610"/>
      <c r="S42" s="610"/>
      <c r="T42" s="610"/>
      <c r="U42" s="610"/>
    </row>
    <row r="43" spans="1:21" s="35" customFormat="1" ht="30" customHeight="1" x14ac:dyDescent="0.3">
      <c r="A43" s="610" t="s">
        <v>1438</v>
      </c>
      <c r="B43" s="610"/>
      <c r="C43" s="610"/>
      <c r="D43" s="610"/>
      <c r="E43" s="610"/>
      <c r="F43" s="610"/>
      <c r="G43" s="610"/>
      <c r="H43" s="610"/>
      <c r="I43" s="610"/>
      <c r="J43" s="610"/>
      <c r="K43" s="610"/>
      <c r="L43" s="610"/>
      <c r="M43" s="610"/>
      <c r="N43" s="610"/>
      <c r="O43" s="610"/>
      <c r="P43" s="610"/>
      <c r="Q43" s="610"/>
      <c r="R43" s="610"/>
      <c r="S43" s="610"/>
      <c r="T43" s="610"/>
      <c r="U43" s="610"/>
    </row>
    <row r="44" spans="1:21" s="35" customFormat="1" ht="15" customHeight="1" x14ac:dyDescent="0.3">
      <c r="A44" s="622"/>
      <c r="B44" s="622"/>
      <c r="C44" s="622"/>
      <c r="D44" s="622"/>
      <c r="E44" s="622"/>
      <c r="F44" s="622"/>
      <c r="G44" s="622"/>
      <c r="H44" s="622"/>
      <c r="I44" s="622"/>
      <c r="J44" s="622"/>
      <c r="K44" s="622"/>
      <c r="L44" s="622"/>
      <c r="M44" s="622"/>
      <c r="N44" s="622"/>
      <c r="O44" s="622"/>
      <c r="P44" s="622"/>
      <c r="Q44" s="622"/>
      <c r="R44" s="622"/>
      <c r="S44" s="622"/>
      <c r="T44" s="622"/>
      <c r="U44" s="622"/>
    </row>
    <row r="45" spans="1:21" s="35" customFormat="1" ht="15" customHeight="1" x14ac:dyDescent="0.3">
      <c r="A45" s="622"/>
      <c r="B45" s="622"/>
      <c r="C45" s="622"/>
      <c r="D45" s="622"/>
      <c r="E45" s="622"/>
      <c r="F45" s="622"/>
      <c r="G45" s="622"/>
      <c r="H45" s="622"/>
      <c r="I45" s="622"/>
      <c r="J45" s="622"/>
      <c r="K45" s="622"/>
      <c r="L45" s="622"/>
      <c r="M45" s="622"/>
      <c r="N45" s="622"/>
      <c r="O45" s="622"/>
      <c r="P45" s="622"/>
      <c r="Q45" s="622"/>
      <c r="R45" s="622"/>
      <c r="S45" s="622"/>
      <c r="T45" s="622"/>
      <c r="U45" s="622"/>
    </row>
    <row r="46" spans="1:21" s="35" customFormat="1" ht="15" customHeight="1" x14ac:dyDescent="0.3">
      <c r="A46" s="609" t="s">
        <v>353</v>
      </c>
      <c r="B46" s="609"/>
      <c r="C46" s="609"/>
      <c r="D46" s="609"/>
      <c r="E46" s="609"/>
      <c r="F46" s="609"/>
      <c r="G46" s="609"/>
      <c r="H46" s="609"/>
      <c r="I46" s="609"/>
      <c r="J46" s="609"/>
      <c r="K46" s="609"/>
      <c r="L46" s="609"/>
      <c r="M46" s="609"/>
      <c r="N46" s="609"/>
      <c r="O46" s="609"/>
      <c r="P46" s="609"/>
      <c r="Q46" s="609"/>
      <c r="R46" s="609"/>
      <c r="S46" s="236"/>
      <c r="T46" s="236"/>
      <c r="U46" s="236"/>
    </row>
    <row r="47" spans="1:21" s="35" customFormat="1" ht="15" customHeight="1" x14ac:dyDescent="0.3">
      <c r="A47" s="235" t="s">
        <v>370</v>
      </c>
      <c r="B47" s="234"/>
      <c r="C47" s="234"/>
      <c r="D47" s="234"/>
      <c r="E47" s="234"/>
      <c r="F47" s="234"/>
      <c r="G47" s="235" t="s">
        <v>1442</v>
      </c>
      <c r="H47" s="234"/>
      <c r="I47" s="234"/>
      <c r="J47" s="234"/>
      <c r="K47" s="234"/>
      <c r="L47" s="234"/>
      <c r="M47" s="234"/>
      <c r="N47" s="234"/>
      <c r="O47" s="234"/>
      <c r="P47" s="234"/>
      <c r="Q47" s="234"/>
      <c r="R47" s="234"/>
      <c r="S47" s="233"/>
      <c r="T47" s="233"/>
      <c r="U47" s="233"/>
    </row>
    <row r="48" spans="1:21" s="35" customFormat="1" ht="15" customHeight="1" x14ac:dyDescent="0.3">
      <c r="A48" s="235" t="s">
        <v>1440</v>
      </c>
      <c r="B48" s="234"/>
      <c r="C48" s="234"/>
      <c r="D48" s="234"/>
      <c r="E48" s="234"/>
      <c r="F48" s="234"/>
      <c r="G48" s="235" t="s">
        <v>1443</v>
      </c>
      <c r="H48" s="234"/>
      <c r="I48" s="234"/>
      <c r="J48" s="234"/>
      <c r="K48" s="234"/>
      <c r="L48" s="234"/>
      <c r="M48" s="234"/>
      <c r="N48" s="234"/>
      <c r="O48" s="234"/>
      <c r="P48" s="234"/>
      <c r="Q48" s="234"/>
      <c r="R48" s="234"/>
      <c r="S48" s="232"/>
      <c r="T48" s="232"/>
      <c r="U48" s="232"/>
    </row>
    <row r="49" spans="1:21" s="35" customFormat="1" ht="15" customHeight="1" x14ac:dyDescent="0.3">
      <c r="A49" s="235" t="s">
        <v>1441</v>
      </c>
      <c r="B49" s="234"/>
      <c r="C49" s="234"/>
      <c r="D49" s="234"/>
      <c r="E49" s="234"/>
      <c r="F49" s="234"/>
      <c r="G49" s="235" t="s">
        <v>1444</v>
      </c>
      <c r="H49" s="234"/>
      <c r="I49" s="234"/>
      <c r="J49" s="234"/>
      <c r="K49" s="234"/>
      <c r="L49" s="234"/>
      <c r="M49" s="234"/>
      <c r="N49" s="234"/>
      <c r="O49" s="234"/>
      <c r="P49" s="234"/>
      <c r="Q49" s="234"/>
      <c r="R49" s="234"/>
      <c r="S49" s="233"/>
      <c r="T49" s="233"/>
      <c r="U49" s="233"/>
    </row>
    <row r="50" spans="1:21" s="35" customFormat="1" ht="15" customHeight="1" x14ac:dyDescent="0.3">
      <c r="A50" s="235" t="s">
        <v>372</v>
      </c>
      <c r="B50" s="249"/>
      <c r="C50" s="249"/>
      <c r="D50" s="249"/>
      <c r="E50" s="249"/>
      <c r="F50" s="249"/>
      <c r="G50" s="235" t="s">
        <v>1266</v>
      </c>
      <c r="H50" s="249"/>
      <c r="I50" s="249"/>
      <c r="J50" s="249"/>
      <c r="K50" s="235"/>
      <c r="L50" s="249"/>
      <c r="M50" s="249"/>
      <c r="N50" s="249"/>
      <c r="O50" s="249"/>
      <c r="P50" s="249"/>
      <c r="Q50" s="249"/>
      <c r="R50" s="249"/>
      <c r="S50" s="236"/>
      <c r="T50" s="236"/>
      <c r="U50" s="236"/>
    </row>
    <row r="51" spans="1:21" s="35" customFormat="1" ht="15" customHeight="1" x14ac:dyDescent="0.3">
      <c r="A51" s="235" t="s">
        <v>383</v>
      </c>
      <c r="B51" s="249"/>
      <c r="C51" s="249"/>
      <c r="D51" s="249"/>
      <c r="E51" s="249"/>
      <c r="F51" s="249"/>
      <c r="G51" s="235" t="s">
        <v>1215</v>
      </c>
      <c r="H51" s="249"/>
      <c r="I51" s="249"/>
      <c r="J51" s="249"/>
      <c r="K51" s="235"/>
      <c r="L51" s="249"/>
      <c r="M51" s="249"/>
      <c r="N51" s="249"/>
      <c r="O51" s="249"/>
      <c r="P51" s="249"/>
      <c r="Q51" s="249"/>
      <c r="R51" s="249"/>
      <c r="S51" s="236"/>
      <c r="T51" s="236"/>
      <c r="U51" s="236"/>
    </row>
    <row r="52" spans="1:21" s="35" customFormat="1" ht="15" customHeight="1" x14ac:dyDescent="0.3">
      <c r="B52" s="249"/>
      <c r="C52" s="249"/>
      <c r="D52" s="249"/>
      <c r="E52" s="249"/>
      <c r="F52" s="249"/>
      <c r="G52" s="249"/>
      <c r="H52" s="249"/>
      <c r="I52" s="249"/>
      <c r="J52" s="249"/>
      <c r="K52" s="235"/>
      <c r="L52" s="249"/>
      <c r="M52" s="249"/>
      <c r="N52" s="249"/>
      <c r="O52" s="249"/>
      <c r="P52" s="249"/>
      <c r="Q52" s="249"/>
      <c r="R52" s="249"/>
      <c r="S52" s="236"/>
      <c r="T52" s="236"/>
      <c r="U52" s="236"/>
    </row>
    <row r="53" spans="1:21" s="35" customFormat="1" ht="15" customHeight="1" x14ac:dyDescent="0.3">
      <c r="B53" s="249"/>
      <c r="C53" s="249"/>
      <c r="D53" s="249"/>
      <c r="E53" s="249"/>
      <c r="F53" s="249"/>
      <c r="G53" s="249"/>
      <c r="H53" s="249"/>
      <c r="I53" s="249"/>
      <c r="J53" s="249"/>
      <c r="K53" s="249"/>
      <c r="L53" s="249"/>
      <c r="M53" s="249"/>
      <c r="N53" s="249"/>
      <c r="O53" s="249"/>
      <c r="P53" s="249"/>
      <c r="Q53" s="249"/>
      <c r="R53" s="249"/>
      <c r="S53" s="236"/>
      <c r="T53" s="236"/>
      <c r="U53" s="236"/>
    </row>
    <row r="54" spans="1:21" s="35" customFormat="1" ht="15" customHeight="1" x14ac:dyDescent="0.3">
      <c r="B54" s="236"/>
      <c r="C54" s="236"/>
      <c r="D54" s="236"/>
      <c r="E54" s="236"/>
      <c r="F54" s="236"/>
      <c r="G54" s="236"/>
      <c r="H54" s="236"/>
      <c r="I54" s="236"/>
      <c r="J54" s="236"/>
      <c r="K54" s="249"/>
      <c r="L54" s="236"/>
      <c r="M54" s="236"/>
      <c r="N54" s="236"/>
      <c r="O54" s="236"/>
      <c r="P54" s="236"/>
      <c r="Q54" s="236"/>
      <c r="R54" s="236"/>
      <c r="S54" s="236"/>
      <c r="T54" s="236"/>
      <c r="U54" s="236"/>
    </row>
    <row r="55" spans="1:21" s="35" customFormat="1" ht="15" customHeight="1" x14ac:dyDescent="0.3">
      <c r="B55" s="236"/>
      <c r="C55" s="236"/>
      <c r="D55" s="236"/>
      <c r="E55" s="236"/>
      <c r="F55" s="236"/>
      <c r="G55" s="236"/>
      <c r="H55" s="236"/>
      <c r="I55" s="236"/>
      <c r="J55" s="236"/>
      <c r="K55" s="249"/>
      <c r="L55" s="236"/>
      <c r="M55" s="236"/>
      <c r="N55" s="236"/>
      <c r="O55" s="236"/>
      <c r="P55" s="236"/>
      <c r="Q55" s="236"/>
      <c r="R55" s="236"/>
      <c r="S55" s="236"/>
      <c r="T55" s="236"/>
      <c r="U55" s="236"/>
    </row>
    <row r="56" spans="1:21" s="35" customFormat="1" x14ac:dyDescent="0.3">
      <c r="B56" s="236"/>
      <c r="C56" s="236"/>
      <c r="D56" s="236"/>
      <c r="E56" s="236"/>
      <c r="F56" s="236"/>
      <c r="G56" s="236"/>
      <c r="H56" s="236"/>
      <c r="I56" s="236"/>
      <c r="J56" s="236"/>
      <c r="K56" s="249"/>
      <c r="L56" s="236"/>
      <c r="M56" s="236"/>
      <c r="N56" s="236"/>
      <c r="O56" s="236"/>
      <c r="P56" s="236"/>
      <c r="Q56" s="236"/>
      <c r="R56" s="236"/>
      <c r="S56" s="236"/>
      <c r="T56" s="236"/>
      <c r="U56" s="236"/>
    </row>
    <row r="57" spans="1:21" s="35" customFormat="1" x14ac:dyDescent="0.3">
      <c r="A57" s="236"/>
      <c r="B57" s="236"/>
      <c r="C57" s="236"/>
      <c r="D57" s="236"/>
      <c r="E57" s="236"/>
      <c r="F57" s="236"/>
      <c r="G57" s="236"/>
      <c r="H57" s="236"/>
      <c r="I57" s="236"/>
      <c r="J57" s="236"/>
      <c r="K57" s="236"/>
      <c r="L57" s="236"/>
      <c r="M57" s="236"/>
      <c r="N57" s="236"/>
      <c r="O57" s="236"/>
      <c r="P57" s="236"/>
      <c r="Q57" s="236"/>
      <c r="R57" s="236"/>
      <c r="S57" s="236"/>
      <c r="T57" s="236"/>
      <c r="U57" s="236"/>
    </row>
    <row r="58" spans="1:21" s="35" customFormat="1" x14ac:dyDescent="0.3">
      <c r="A58" s="33"/>
      <c r="B58" s="33"/>
      <c r="D58" s="33"/>
      <c r="E58" s="33"/>
      <c r="F58" s="33"/>
      <c r="G58" s="33"/>
      <c r="H58" s="33"/>
      <c r="I58" s="33"/>
      <c r="J58" s="33"/>
      <c r="K58" s="33"/>
      <c r="L58" s="33"/>
      <c r="M58" s="33"/>
      <c r="N58" s="33"/>
      <c r="O58" s="33"/>
      <c r="P58" s="33"/>
      <c r="Q58" s="33"/>
      <c r="R58" s="33"/>
      <c r="S58" s="33"/>
      <c r="T58" s="33"/>
      <c r="U58" s="33"/>
    </row>
    <row r="59" spans="1:21" s="35" customFormat="1" x14ac:dyDescent="0.3">
      <c r="A59" s="33"/>
      <c r="B59" s="33"/>
      <c r="D59" s="33"/>
      <c r="E59" s="33"/>
      <c r="F59" s="33"/>
      <c r="G59" s="33"/>
      <c r="H59" s="33"/>
      <c r="I59" s="33"/>
      <c r="J59" s="33"/>
      <c r="K59" s="33"/>
      <c r="L59" s="33"/>
      <c r="M59" s="33"/>
      <c r="N59" s="33"/>
      <c r="O59" s="33"/>
      <c r="P59" s="33"/>
      <c r="Q59" s="33"/>
      <c r="R59" s="33"/>
      <c r="S59" s="33"/>
      <c r="T59" s="33"/>
      <c r="U59" s="33"/>
    </row>
    <row r="60" spans="1:21" s="35" customFormat="1" x14ac:dyDescent="0.3">
      <c r="A60" s="33"/>
      <c r="B60" s="33"/>
      <c r="D60" s="33"/>
      <c r="E60" s="33"/>
      <c r="F60" s="33"/>
      <c r="G60" s="33"/>
      <c r="H60" s="33"/>
      <c r="I60" s="33"/>
      <c r="J60" s="33"/>
      <c r="K60" s="33"/>
      <c r="L60" s="33"/>
      <c r="M60" s="33"/>
      <c r="N60" s="33"/>
      <c r="O60" s="33"/>
      <c r="P60" s="33"/>
      <c r="Q60" s="33"/>
      <c r="R60" s="33"/>
      <c r="S60" s="33"/>
      <c r="T60" s="33"/>
      <c r="U60" s="33"/>
    </row>
    <row r="61" spans="1:21" s="35" customFormat="1" ht="30" customHeight="1" x14ac:dyDescent="0.3">
      <c r="A61" s="33"/>
      <c r="B61" s="33"/>
      <c r="D61" s="33"/>
      <c r="E61" s="33"/>
      <c r="F61" s="33"/>
      <c r="G61" s="33"/>
      <c r="H61" s="33"/>
      <c r="I61" s="33"/>
      <c r="J61" s="33"/>
      <c r="K61" s="33"/>
      <c r="L61" s="33"/>
      <c r="M61" s="33"/>
      <c r="N61" s="33"/>
      <c r="O61" s="33"/>
      <c r="P61" s="33"/>
      <c r="Q61" s="33"/>
      <c r="R61" s="33"/>
      <c r="S61" s="33"/>
      <c r="T61" s="33"/>
      <c r="U61" s="33"/>
    </row>
    <row r="62" spans="1:21" s="35" customFormat="1" x14ac:dyDescent="0.3">
      <c r="A62" s="33"/>
      <c r="B62" s="33"/>
      <c r="D62" s="33"/>
      <c r="E62" s="33"/>
      <c r="F62" s="33"/>
      <c r="G62" s="33"/>
      <c r="H62" s="33"/>
      <c r="I62" s="33"/>
      <c r="J62" s="33"/>
      <c r="K62" s="33"/>
      <c r="L62" s="33"/>
      <c r="M62" s="33"/>
      <c r="N62" s="33"/>
      <c r="O62" s="33"/>
      <c r="P62" s="33"/>
      <c r="Q62" s="33"/>
      <c r="R62" s="33"/>
      <c r="S62" s="33"/>
      <c r="T62" s="33"/>
      <c r="U62" s="33"/>
    </row>
    <row r="63" spans="1:21" s="35" customFormat="1" ht="24.75" customHeight="1" x14ac:dyDescent="0.3">
      <c r="A63" s="33"/>
      <c r="B63" s="33"/>
      <c r="D63" s="33"/>
      <c r="E63" s="33"/>
      <c r="F63" s="33"/>
      <c r="G63" s="33"/>
      <c r="H63" s="33"/>
      <c r="I63" s="33"/>
      <c r="J63" s="33"/>
      <c r="K63" s="33"/>
      <c r="L63" s="33"/>
      <c r="M63" s="33"/>
      <c r="N63" s="33"/>
      <c r="O63" s="33"/>
      <c r="P63" s="33"/>
      <c r="Q63" s="33"/>
      <c r="R63" s="33"/>
      <c r="S63" s="33"/>
      <c r="T63" s="33"/>
      <c r="U63" s="33"/>
    </row>
    <row r="64" spans="1:21" s="35" customFormat="1" x14ac:dyDescent="0.3">
      <c r="A64" s="33"/>
      <c r="B64" s="33"/>
      <c r="D64" s="33"/>
      <c r="E64" s="33"/>
      <c r="F64" s="33"/>
      <c r="G64" s="33"/>
      <c r="H64" s="33"/>
      <c r="I64" s="33"/>
      <c r="J64" s="33"/>
      <c r="K64" s="33"/>
      <c r="L64" s="33"/>
      <c r="M64" s="33"/>
      <c r="N64" s="33"/>
      <c r="O64" s="33"/>
      <c r="P64" s="33"/>
      <c r="Q64" s="33"/>
      <c r="R64" s="33"/>
      <c r="S64" s="33"/>
      <c r="T64" s="33"/>
      <c r="U64" s="33"/>
    </row>
    <row r="65" spans="1:21" s="76" customFormat="1" x14ac:dyDescent="0.3">
      <c r="A65" s="33"/>
      <c r="B65" s="33"/>
      <c r="C65" s="35"/>
      <c r="D65" s="33"/>
      <c r="E65" s="33"/>
      <c r="F65" s="33"/>
      <c r="G65" s="33"/>
      <c r="H65" s="33"/>
      <c r="I65" s="33"/>
      <c r="J65" s="33"/>
      <c r="K65" s="33"/>
      <c r="L65" s="33"/>
      <c r="M65" s="33"/>
      <c r="N65" s="33"/>
      <c r="O65" s="33"/>
      <c r="P65" s="33"/>
      <c r="Q65" s="33"/>
      <c r="R65" s="33"/>
      <c r="S65" s="33"/>
      <c r="T65" s="33"/>
      <c r="U65" s="33"/>
    </row>
    <row r="66" spans="1:21" s="76" customFormat="1" x14ac:dyDescent="0.3">
      <c r="A66" s="33"/>
      <c r="B66" s="33"/>
      <c r="D66" s="33"/>
      <c r="E66" s="33"/>
      <c r="F66" s="33"/>
      <c r="G66" s="33"/>
      <c r="H66" s="33"/>
      <c r="I66" s="33"/>
      <c r="J66" s="33"/>
      <c r="K66" s="33"/>
      <c r="L66" s="33"/>
      <c r="M66" s="33"/>
      <c r="N66" s="33"/>
      <c r="O66" s="33"/>
      <c r="P66" s="33"/>
      <c r="Q66" s="33"/>
      <c r="R66" s="33"/>
      <c r="S66" s="33"/>
      <c r="T66" s="33"/>
      <c r="U66" s="33"/>
    </row>
    <row r="67" spans="1:21" s="76" customFormat="1" x14ac:dyDescent="0.3">
      <c r="A67" s="33"/>
      <c r="B67" s="33"/>
      <c r="D67" s="33"/>
      <c r="E67" s="33"/>
      <c r="F67" s="33"/>
      <c r="G67" s="33"/>
      <c r="H67" s="33"/>
      <c r="I67" s="33"/>
      <c r="J67" s="33"/>
      <c r="K67" s="33"/>
      <c r="L67" s="33"/>
      <c r="M67" s="33"/>
      <c r="N67" s="33"/>
      <c r="O67" s="33"/>
      <c r="P67" s="33"/>
      <c r="Q67" s="33"/>
      <c r="R67" s="33"/>
      <c r="S67" s="33"/>
      <c r="T67" s="33"/>
      <c r="U67" s="33"/>
    </row>
    <row r="68" spans="1:21" s="76" customFormat="1" x14ac:dyDescent="0.3">
      <c r="A68" s="33"/>
      <c r="B68" s="33"/>
      <c r="C68" s="33"/>
      <c r="D68" s="33"/>
      <c r="E68" s="33"/>
      <c r="F68" s="33"/>
      <c r="G68" s="33"/>
      <c r="H68" s="33"/>
      <c r="I68" s="33"/>
      <c r="J68" s="33"/>
      <c r="K68" s="33"/>
      <c r="L68" s="33"/>
      <c r="M68" s="33"/>
      <c r="N68" s="33"/>
      <c r="O68" s="33"/>
      <c r="P68" s="33"/>
      <c r="Q68" s="33"/>
      <c r="R68" s="33"/>
      <c r="S68" s="33"/>
      <c r="T68" s="33"/>
      <c r="U68" s="33"/>
    </row>
    <row r="69" spans="1:21" s="76" customFormat="1" x14ac:dyDescent="0.3">
      <c r="A69" s="75"/>
      <c r="B69" s="75"/>
      <c r="C69" s="75"/>
      <c r="D69" s="75"/>
      <c r="E69" s="75"/>
      <c r="F69" s="75"/>
      <c r="G69" s="75"/>
      <c r="H69" s="75"/>
      <c r="I69" s="75"/>
      <c r="J69" s="75"/>
      <c r="K69" s="75"/>
      <c r="L69" s="75"/>
      <c r="M69" s="75"/>
      <c r="N69" s="75"/>
      <c r="O69" s="75"/>
      <c r="P69" s="75"/>
      <c r="Q69" s="75"/>
      <c r="R69" s="75"/>
      <c r="S69" s="75"/>
      <c r="T69" s="75"/>
      <c r="U69" s="75"/>
    </row>
    <row r="70" spans="1:21" s="81" customFormat="1" ht="14" x14ac:dyDescent="0.3">
      <c r="A70" s="75"/>
      <c r="B70" s="32"/>
      <c r="C70" s="33"/>
      <c r="D70" s="33"/>
      <c r="E70" s="33"/>
      <c r="F70" s="33"/>
      <c r="G70" s="33"/>
      <c r="H70" s="33"/>
      <c r="I70" s="33"/>
      <c r="J70" s="33"/>
      <c r="K70" s="33"/>
      <c r="L70" s="33"/>
      <c r="M70" s="33"/>
      <c r="N70" s="33"/>
      <c r="O70" s="33"/>
      <c r="P70" s="33"/>
      <c r="Q70" s="33"/>
      <c r="R70" s="33"/>
      <c r="S70" s="33"/>
      <c r="T70" s="33"/>
      <c r="U70" s="33"/>
    </row>
    <row r="71" spans="1:21" ht="14" x14ac:dyDescent="0.3">
      <c r="A71" s="75"/>
      <c r="B71" s="32"/>
      <c r="C71" s="33"/>
      <c r="D71" s="33"/>
      <c r="E71" s="33"/>
      <c r="F71" s="33"/>
      <c r="G71" s="33"/>
      <c r="H71" s="33"/>
      <c r="I71" s="33"/>
      <c r="J71" s="33"/>
      <c r="K71" s="33"/>
      <c r="L71" s="33"/>
      <c r="M71" s="33"/>
      <c r="N71" s="33"/>
      <c r="O71" s="33"/>
      <c r="P71" s="33"/>
      <c r="Q71" s="33"/>
      <c r="R71" s="33"/>
      <c r="S71" s="33"/>
      <c r="T71" s="33"/>
      <c r="U71" s="33"/>
    </row>
    <row r="72" spans="1:21" ht="14" x14ac:dyDescent="0.3">
      <c r="A72" s="75"/>
      <c r="B72" s="32"/>
      <c r="C72" s="33"/>
      <c r="D72" s="33"/>
      <c r="E72" s="33"/>
      <c r="F72" s="33"/>
      <c r="G72" s="33"/>
      <c r="H72" s="33"/>
      <c r="I72" s="33"/>
      <c r="J72" s="33"/>
      <c r="K72" s="33"/>
      <c r="L72" s="33"/>
      <c r="M72" s="33"/>
      <c r="N72" s="33"/>
      <c r="O72" s="33"/>
      <c r="P72" s="33"/>
      <c r="Q72" s="33"/>
      <c r="R72" s="33"/>
      <c r="S72" s="33"/>
      <c r="T72" s="33"/>
      <c r="U72" s="33"/>
    </row>
    <row r="73" spans="1:21" s="83" customFormat="1" x14ac:dyDescent="0.3">
      <c r="A73" s="75"/>
      <c r="B73" s="32"/>
      <c r="C73" s="33"/>
      <c r="D73" s="33"/>
      <c r="E73" s="33"/>
      <c r="F73" s="33"/>
      <c r="G73" s="33"/>
      <c r="H73" s="33"/>
      <c r="I73" s="33"/>
      <c r="J73" s="33"/>
      <c r="K73" s="33"/>
      <c r="L73" s="33"/>
      <c r="M73" s="33"/>
      <c r="N73" s="33"/>
      <c r="O73" s="33"/>
      <c r="P73" s="33"/>
      <c r="Q73" s="33"/>
      <c r="R73" s="33"/>
      <c r="S73" s="33"/>
      <c r="T73" s="33"/>
      <c r="U73" s="33"/>
    </row>
    <row r="74" spans="1:21" s="83" customFormat="1" x14ac:dyDescent="0.25">
      <c r="A74" s="77"/>
      <c r="B74" s="78"/>
      <c r="C74" s="29"/>
      <c r="D74" s="29"/>
      <c r="E74" s="29"/>
      <c r="F74" s="29"/>
      <c r="G74" s="29"/>
      <c r="H74" s="29"/>
      <c r="I74" s="29"/>
      <c r="J74" s="29"/>
      <c r="K74" s="29"/>
      <c r="L74" s="29"/>
      <c r="M74" s="29"/>
      <c r="N74" s="29"/>
      <c r="O74" s="29"/>
      <c r="P74" s="29"/>
      <c r="Q74" s="29"/>
      <c r="R74" s="29"/>
      <c r="S74" s="29"/>
      <c r="T74" s="29"/>
      <c r="U74" s="29"/>
    </row>
    <row r="75" spans="1:21" s="83" customFormat="1" x14ac:dyDescent="0.25">
      <c r="A75" s="82"/>
      <c r="B75" s="78"/>
      <c r="C75" s="29"/>
      <c r="D75" s="29"/>
      <c r="E75" s="29"/>
      <c r="F75" s="29"/>
      <c r="G75" s="29"/>
      <c r="H75" s="29"/>
      <c r="I75" s="29"/>
      <c r="J75" s="29"/>
      <c r="K75" s="29"/>
      <c r="L75" s="29"/>
      <c r="M75" s="29"/>
      <c r="N75" s="29"/>
      <c r="O75" s="29"/>
      <c r="P75" s="29"/>
      <c r="Q75" s="29"/>
      <c r="R75" s="29"/>
      <c r="S75" s="29"/>
      <c r="T75" s="29"/>
      <c r="U75" s="29"/>
    </row>
    <row r="76" spans="1:21" s="83" customFormat="1" x14ac:dyDescent="0.25">
      <c r="A76" s="82"/>
      <c r="B76" s="78"/>
      <c r="C76" s="29"/>
      <c r="D76" s="29"/>
      <c r="E76" s="29"/>
      <c r="F76" s="29"/>
      <c r="G76" s="29"/>
      <c r="H76" s="29"/>
      <c r="I76" s="29"/>
      <c r="J76" s="29"/>
      <c r="K76" s="29"/>
      <c r="L76" s="29"/>
      <c r="M76" s="29"/>
      <c r="N76" s="29"/>
      <c r="O76" s="29"/>
      <c r="P76" s="29"/>
      <c r="Q76" s="29"/>
      <c r="R76" s="29"/>
      <c r="S76" s="29"/>
      <c r="T76" s="29"/>
      <c r="U76" s="29"/>
    </row>
    <row r="77" spans="1:21" s="83" customFormat="1" x14ac:dyDescent="0.25">
      <c r="A77" s="82"/>
      <c r="B77" s="78"/>
      <c r="C77" s="29"/>
      <c r="D77" s="29"/>
      <c r="E77" s="29"/>
      <c r="F77" s="29"/>
      <c r="G77" s="29"/>
      <c r="H77" s="29"/>
      <c r="I77" s="29"/>
      <c r="J77" s="29"/>
      <c r="K77" s="29"/>
      <c r="L77" s="29"/>
      <c r="M77" s="29"/>
      <c r="N77" s="29"/>
      <c r="O77" s="29"/>
      <c r="P77" s="29"/>
      <c r="Q77" s="29"/>
      <c r="R77" s="29"/>
      <c r="S77" s="29"/>
      <c r="T77" s="29"/>
      <c r="U77" s="29"/>
    </row>
    <row r="78" spans="1:21" s="83" customFormat="1" x14ac:dyDescent="0.25">
      <c r="A78" s="82"/>
      <c r="B78" s="78"/>
      <c r="C78" s="29"/>
      <c r="D78" s="29"/>
      <c r="E78" s="29"/>
      <c r="F78" s="29"/>
      <c r="G78" s="29"/>
      <c r="H78" s="29"/>
      <c r="I78" s="29"/>
      <c r="J78" s="29"/>
      <c r="K78" s="29"/>
      <c r="L78" s="29"/>
      <c r="M78" s="29"/>
      <c r="N78" s="29"/>
      <c r="O78" s="29"/>
      <c r="P78" s="29"/>
      <c r="Q78" s="29"/>
      <c r="R78" s="29"/>
      <c r="S78" s="29"/>
      <c r="T78" s="29"/>
      <c r="U78" s="29"/>
    </row>
    <row r="79" spans="1:21" s="83" customFormat="1" x14ac:dyDescent="0.25">
      <c r="A79" s="82"/>
      <c r="B79" s="78"/>
      <c r="C79" s="29"/>
      <c r="D79" s="29"/>
      <c r="E79" s="29"/>
      <c r="F79" s="29"/>
      <c r="G79" s="29"/>
      <c r="H79" s="29"/>
      <c r="I79" s="29"/>
      <c r="J79" s="29"/>
      <c r="K79" s="29"/>
      <c r="L79" s="29"/>
      <c r="M79" s="29"/>
      <c r="N79" s="29"/>
      <c r="O79" s="29"/>
      <c r="P79" s="29"/>
      <c r="Q79" s="29"/>
      <c r="R79" s="29"/>
      <c r="S79" s="29"/>
      <c r="T79" s="29"/>
      <c r="U79" s="29"/>
    </row>
    <row r="80" spans="1:21" s="83" customFormat="1" x14ac:dyDescent="0.25">
      <c r="A80" s="82"/>
      <c r="B80" s="78"/>
      <c r="C80" s="29"/>
      <c r="D80" s="29"/>
      <c r="E80" s="29"/>
      <c r="F80" s="29"/>
      <c r="G80" s="29"/>
      <c r="H80" s="29"/>
      <c r="I80" s="29"/>
      <c r="J80" s="29"/>
      <c r="K80" s="29"/>
      <c r="L80" s="29"/>
      <c r="M80" s="29"/>
      <c r="N80" s="29"/>
      <c r="O80" s="29"/>
      <c r="P80" s="29"/>
      <c r="Q80" s="29"/>
      <c r="R80" s="29"/>
      <c r="S80" s="29"/>
      <c r="T80" s="29"/>
      <c r="U80" s="29"/>
    </row>
    <row r="81" spans="1:21" s="83" customFormat="1" x14ac:dyDescent="0.25">
      <c r="A81" s="82"/>
      <c r="B81" s="78"/>
      <c r="C81" s="29"/>
      <c r="D81" s="29"/>
      <c r="E81" s="29"/>
      <c r="F81" s="29"/>
      <c r="G81" s="29"/>
      <c r="H81" s="29"/>
      <c r="I81" s="29"/>
      <c r="J81" s="29"/>
      <c r="K81" s="29"/>
      <c r="L81" s="29"/>
      <c r="M81" s="29"/>
      <c r="N81" s="29"/>
      <c r="O81" s="29"/>
      <c r="P81" s="29"/>
      <c r="Q81" s="29"/>
      <c r="R81" s="29"/>
      <c r="S81" s="29"/>
      <c r="T81" s="29"/>
      <c r="U81" s="29"/>
    </row>
    <row r="82" spans="1:21" s="83" customFormat="1" x14ac:dyDescent="0.25">
      <c r="A82" s="82"/>
      <c r="B82" s="78"/>
      <c r="C82" s="29"/>
      <c r="D82" s="29"/>
      <c r="E82" s="29"/>
      <c r="F82" s="29"/>
      <c r="G82" s="29"/>
      <c r="H82" s="29"/>
      <c r="I82" s="29"/>
      <c r="J82" s="29"/>
      <c r="K82" s="29"/>
      <c r="L82" s="29"/>
      <c r="M82" s="29"/>
      <c r="N82" s="29"/>
      <c r="O82" s="29"/>
      <c r="P82" s="29"/>
      <c r="Q82" s="29"/>
      <c r="R82" s="29"/>
      <c r="S82" s="29"/>
      <c r="T82" s="29"/>
      <c r="U82" s="29"/>
    </row>
    <row r="83" spans="1:21" s="83" customFormat="1" x14ac:dyDescent="0.25">
      <c r="A83" s="82"/>
      <c r="B83" s="78"/>
      <c r="C83" s="29"/>
      <c r="D83" s="29"/>
      <c r="E83" s="29"/>
      <c r="F83" s="29"/>
      <c r="G83" s="29"/>
      <c r="H83" s="29"/>
      <c r="I83" s="29"/>
      <c r="J83" s="29"/>
      <c r="K83" s="29"/>
      <c r="L83" s="29"/>
      <c r="M83" s="29"/>
      <c r="N83" s="29"/>
      <c r="O83" s="29"/>
      <c r="P83" s="29"/>
      <c r="Q83" s="29"/>
      <c r="R83" s="29"/>
      <c r="S83" s="29"/>
      <c r="T83" s="29"/>
      <c r="U83" s="29"/>
    </row>
    <row r="84" spans="1:21" s="83" customFormat="1" x14ac:dyDescent="0.25">
      <c r="A84" s="82"/>
      <c r="B84" s="78"/>
      <c r="C84" s="29"/>
      <c r="D84" s="29"/>
      <c r="E84" s="29"/>
      <c r="F84" s="29"/>
      <c r="G84" s="29"/>
      <c r="H84" s="29"/>
      <c r="I84" s="29"/>
      <c r="J84" s="29"/>
      <c r="K84" s="29"/>
      <c r="L84" s="29"/>
      <c r="M84" s="29"/>
      <c r="N84" s="29"/>
      <c r="O84" s="29"/>
      <c r="P84" s="29"/>
      <c r="Q84" s="29"/>
      <c r="R84" s="29"/>
      <c r="S84" s="29"/>
      <c r="T84" s="29"/>
      <c r="U84" s="29"/>
    </row>
    <row r="85" spans="1:21" s="83" customFormat="1" x14ac:dyDescent="0.25">
      <c r="A85" s="82"/>
      <c r="B85" s="78"/>
      <c r="C85" s="29"/>
      <c r="D85" s="29"/>
      <c r="E85" s="29"/>
      <c r="F85" s="29"/>
      <c r="G85" s="29"/>
      <c r="H85" s="29"/>
      <c r="I85" s="29"/>
      <c r="J85" s="29"/>
      <c r="K85" s="29"/>
      <c r="L85" s="29"/>
      <c r="M85" s="29"/>
      <c r="N85" s="29"/>
      <c r="O85" s="29"/>
      <c r="P85" s="29"/>
      <c r="Q85" s="29"/>
      <c r="R85" s="29"/>
      <c r="S85" s="29"/>
      <c r="T85" s="29"/>
      <c r="U85" s="29"/>
    </row>
    <row r="86" spans="1:21" s="83" customFormat="1" x14ac:dyDescent="0.25">
      <c r="A86" s="82"/>
      <c r="B86" s="78"/>
      <c r="C86" s="29"/>
      <c r="D86" s="29"/>
      <c r="E86" s="29"/>
      <c r="F86" s="29"/>
      <c r="G86" s="29"/>
      <c r="H86" s="29"/>
      <c r="I86" s="29"/>
      <c r="J86" s="29"/>
      <c r="K86" s="29"/>
      <c r="L86" s="29"/>
      <c r="M86" s="29"/>
      <c r="N86" s="29"/>
      <c r="O86" s="29"/>
      <c r="P86" s="29"/>
      <c r="Q86" s="29"/>
      <c r="R86" s="29"/>
      <c r="S86" s="29"/>
      <c r="T86" s="29"/>
      <c r="U86" s="29"/>
    </row>
    <row r="87" spans="1:21" s="83" customFormat="1" x14ac:dyDescent="0.25">
      <c r="A87" s="82"/>
      <c r="B87" s="78"/>
      <c r="C87" s="29"/>
      <c r="D87" s="29"/>
      <c r="E87" s="29"/>
      <c r="F87" s="29"/>
      <c r="G87" s="29"/>
      <c r="H87" s="29"/>
      <c r="I87" s="29"/>
      <c r="J87" s="29"/>
      <c r="K87" s="29"/>
      <c r="L87" s="29"/>
      <c r="M87" s="29"/>
      <c r="N87" s="29"/>
      <c r="O87" s="29"/>
      <c r="P87" s="29"/>
      <c r="Q87" s="29"/>
      <c r="R87" s="29"/>
      <c r="S87" s="29"/>
      <c r="T87" s="29"/>
      <c r="U87" s="29"/>
    </row>
    <row r="88" spans="1:21" s="83" customFormat="1" x14ac:dyDescent="0.25">
      <c r="A88" s="82"/>
      <c r="B88" s="78"/>
      <c r="C88" s="29"/>
      <c r="D88" s="29"/>
      <c r="E88" s="29"/>
      <c r="F88" s="29"/>
      <c r="G88" s="29"/>
      <c r="H88" s="29"/>
      <c r="I88" s="29"/>
      <c r="J88" s="29"/>
      <c r="K88" s="29"/>
      <c r="L88" s="29"/>
      <c r="M88" s="29"/>
      <c r="N88" s="29"/>
      <c r="O88" s="29"/>
      <c r="P88" s="29"/>
      <c r="Q88" s="29"/>
      <c r="R88" s="29"/>
      <c r="S88" s="29"/>
      <c r="T88" s="29"/>
      <c r="U88" s="29"/>
    </row>
    <row r="89" spans="1:21" s="83" customFormat="1" x14ac:dyDescent="0.25">
      <c r="A89" s="82"/>
      <c r="B89" s="78"/>
      <c r="C89" s="29"/>
      <c r="D89" s="29"/>
      <c r="E89" s="29"/>
      <c r="F89" s="29"/>
      <c r="G89" s="29"/>
      <c r="H89" s="29"/>
      <c r="I89" s="29"/>
      <c r="J89" s="29"/>
      <c r="K89" s="29"/>
      <c r="L89" s="29"/>
      <c r="M89" s="29"/>
      <c r="N89" s="29"/>
      <c r="O89" s="29"/>
      <c r="P89" s="29"/>
      <c r="Q89" s="29"/>
      <c r="R89" s="29"/>
      <c r="S89" s="29"/>
      <c r="T89" s="29"/>
      <c r="U89" s="29"/>
    </row>
    <row r="90" spans="1:21" s="83" customFormat="1" x14ac:dyDescent="0.25">
      <c r="A90" s="82"/>
      <c r="B90" s="78"/>
      <c r="C90" s="29"/>
      <c r="D90" s="29"/>
      <c r="E90" s="29"/>
      <c r="F90" s="29"/>
      <c r="G90" s="29"/>
      <c r="H90" s="29"/>
      <c r="I90" s="29"/>
      <c r="J90" s="29"/>
      <c r="K90" s="29"/>
      <c r="L90" s="29"/>
      <c r="M90" s="29"/>
      <c r="N90" s="29"/>
      <c r="O90" s="29"/>
      <c r="P90" s="29"/>
      <c r="Q90" s="29"/>
      <c r="R90" s="29"/>
      <c r="S90" s="29"/>
      <c r="T90" s="29"/>
      <c r="U90" s="29"/>
    </row>
    <row r="91" spans="1:21" s="83" customFormat="1" x14ac:dyDescent="0.25">
      <c r="A91" s="82"/>
      <c r="B91" s="78"/>
      <c r="C91" s="29"/>
      <c r="D91" s="29"/>
      <c r="E91" s="29"/>
      <c r="F91" s="29"/>
      <c r="G91" s="29"/>
      <c r="H91" s="29"/>
      <c r="I91" s="29"/>
      <c r="J91" s="29"/>
      <c r="K91" s="29"/>
      <c r="L91" s="29"/>
      <c r="M91" s="29"/>
      <c r="N91" s="29"/>
      <c r="O91" s="29"/>
      <c r="P91" s="29"/>
      <c r="Q91" s="29"/>
      <c r="R91" s="29"/>
      <c r="S91" s="29"/>
      <c r="T91" s="29"/>
      <c r="U91" s="29"/>
    </row>
    <row r="92" spans="1:21" s="83" customFormat="1" x14ac:dyDescent="0.25">
      <c r="A92" s="82"/>
      <c r="B92" s="78"/>
      <c r="C92" s="29"/>
      <c r="D92" s="29"/>
      <c r="E92" s="29"/>
      <c r="F92" s="29"/>
      <c r="G92" s="29"/>
      <c r="H92" s="29"/>
      <c r="I92" s="29"/>
      <c r="J92" s="29"/>
      <c r="K92" s="29"/>
      <c r="L92" s="29"/>
      <c r="M92" s="29"/>
      <c r="N92" s="29"/>
      <c r="O92" s="29"/>
      <c r="P92" s="29"/>
      <c r="Q92" s="29"/>
      <c r="R92" s="29"/>
      <c r="S92" s="29"/>
      <c r="T92" s="29"/>
      <c r="U92" s="29"/>
    </row>
    <row r="93" spans="1:21" s="83" customFormat="1" x14ac:dyDescent="0.25">
      <c r="A93" s="82"/>
      <c r="B93" s="78"/>
      <c r="C93" s="29"/>
      <c r="D93" s="29"/>
      <c r="E93" s="29"/>
      <c r="F93" s="29"/>
      <c r="G93" s="29"/>
      <c r="H93" s="29"/>
      <c r="I93" s="29"/>
      <c r="J93" s="29"/>
      <c r="K93" s="29"/>
      <c r="L93" s="29"/>
      <c r="M93" s="29"/>
      <c r="N93" s="29"/>
      <c r="O93" s="29"/>
      <c r="P93" s="29"/>
      <c r="Q93" s="29"/>
      <c r="R93" s="29"/>
      <c r="S93" s="29"/>
      <c r="T93" s="29"/>
      <c r="U93" s="29"/>
    </row>
    <row r="94" spans="1:21" s="83" customFormat="1" x14ac:dyDescent="0.25">
      <c r="A94" s="82"/>
      <c r="B94" s="78"/>
      <c r="C94" s="29"/>
      <c r="D94" s="29"/>
      <c r="E94" s="29"/>
      <c r="F94" s="29"/>
      <c r="G94" s="29"/>
      <c r="H94" s="29"/>
      <c r="I94" s="29"/>
      <c r="J94" s="29"/>
      <c r="K94" s="29"/>
      <c r="L94" s="29"/>
      <c r="M94" s="29"/>
      <c r="N94" s="29"/>
      <c r="O94" s="29"/>
      <c r="P94" s="29"/>
      <c r="Q94" s="29"/>
      <c r="R94" s="29"/>
      <c r="S94" s="29"/>
      <c r="T94" s="29"/>
      <c r="U94" s="29"/>
    </row>
    <row r="95" spans="1:21" s="83" customFormat="1" x14ac:dyDescent="0.25">
      <c r="A95" s="82"/>
      <c r="B95" s="78"/>
      <c r="C95" s="29"/>
      <c r="D95" s="29"/>
      <c r="E95" s="29"/>
      <c r="F95" s="29"/>
      <c r="G95" s="29"/>
      <c r="H95" s="29"/>
      <c r="I95" s="29"/>
      <c r="J95" s="29"/>
      <c r="K95" s="29"/>
      <c r="L95" s="29"/>
      <c r="M95" s="29"/>
      <c r="N95" s="29"/>
      <c r="O95" s="29"/>
      <c r="P95" s="29"/>
      <c r="Q95" s="29"/>
      <c r="R95" s="29"/>
      <c r="S95" s="29"/>
      <c r="T95" s="29"/>
      <c r="U95" s="29"/>
    </row>
    <row r="96" spans="1:21" s="83" customFormat="1" x14ac:dyDescent="0.25">
      <c r="A96" s="82"/>
      <c r="B96" s="78"/>
      <c r="C96" s="29"/>
      <c r="D96" s="29"/>
      <c r="E96" s="29"/>
      <c r="F96" s="29"/>
      <c r="G96" s="29"/>
      <c r="H96" s="29"/>
      <c r="I96" s="29"/>
      <c r="J96" s="29"/>
      <c r="K96" s="29"/>
      <c r="L96" s="29"/>
      <c r="M96" s="29"/>
      <c r="N96" s="29"/>
      <c r="O96" s="29"/>
      <c r="P96" s="29"/>
      <c r="Q96" s="29"/>
      <c r="R96" s="29"/>
      <c r="S96" s="29"/>
      <c r="T96" s="29"/>
      <c r="U96" s="29"/>
    </row>
    <row r="97" spans="1:21" s="83" customFormat="1" x14ac:dyDescent="0.25">
      <c r="A97" s="82"/>
      <c r="B97" s="78"/>
      <c r="C97" s="29"/>
      <c r="D97" s="29"/>
      <c r="E97" s="29"/>
      <c r="F97" s="29"/>
      <c r="G97" s="29"/>
      <c r="H97" s="29"/>
      <c r="I97" s="29"/>
      <c r="J97" s="29"/>
      <c r="K97" s="29"/>
      <c r="L97" s="29"/>
      <c r="M97" s="29"/>
      <c r="N97" s="29"/>
      <c r="O97" s="29"/>
      <c r="P97" s="29"/>
      <c r="Q97" s="29"/>
      <c r="R97" s="29"/>
      <c r="S97" s="29"/>
      <c r="T97" s="29"/>
      <c r="U97" s="29"/>
    </row>
    <row r="98" spans="1:21" s="83" customFormat="1" x14ac:dyDescent="0.25">
      <c r="A98" s="82"/>
      <c r="B98" s="78"/>
      <c r="C98" s="29"/>
      <c r="D98" s="29"/>
      <c r="E98" s="29"/>
      <c r="F98" s="29"/>
      <c r="G98" s="29"/>
      <c r="H98" s="29"/>
      <c r="I98" s="29"/>
      <c r="J98" s="29"/>
      <c r="K98" s="29"/>
      <c r="L98" s="29"/>
      <c r="M98" s="29"/>
      <c r="N98" s="29"/>
      <c r="O98" s="29"/>
      <c r="P98" s="29"/>
      <c r="Q98" s="29"/>
      <c r="R98" s="29"/>
      <c r="S98" s="29"/>
      <c r="T98" s="29"/>
      <c r="U98" s="29"/>
    </row>
    <row r="99" spans="1:21" s="83" customFormat="1" x14ac:dyDescent="0.25">
      <c r="A99" s="82"/>
      <c r="B99" s="78"/>
      <c r="C99" s="29"/>
      <c r="D99" s="29"/>
      <c r="E99" s="29"/>
      <c r="F99" s="29"/>
      <c r="G99" s="29"/>
      <c r="H99" s="29"/>
      <c r="I99" s="29"/>
      <c r="J99" s="29"/>
      <c r="K99" s="29"/>
      <c r="L99" s="29"/>
      <c r="M99" s="29"/>
      <c r="N99" s="29"/>
      <c r="O99" s="29"/>
      <c r="P99" s="29"/>
      <c r="Q99" s="29"/>
      <c r="R99" s="29"/>
      <c r="S99" s="29"/>
      <c r="T99" s="29"/>
      <c r="U99" s="29"/>
    </row>
    <row r="100" spans="1:21" s="83" customFormat="1" x14ac:dyDescent="0.25">
      <c r="A100" s="82"/>
      <c r="B100" s="78"/>
      <c r="C100" s="29"/>
      <c r="D100" s="29"/>
      <c r="E100" s="29"/>
      <c r="F100" s="29"/>
      <c r="G100" s="29"/>
      <c r="H100" s="29"/>
      <c r="I100" s="29"/>
      <c r="J100" s="29"/>
      <c r="K100" s="29"/>
      <c r="L100" s="29"/>
      <c r="M100" s="29"/>
      <c r="N100" s="29"/>
      <c r="O100" s="29"/>
      <c r="P100" s="29"/>
      <c r="Q100" s="29"/>
      <c r="R100" s="29"/>
      <c r="S100" s="29"/>
      <c r="T100" s="29"/>
      <c r="U100" s="29"/>
    </row>
    <row r="101" spans="1:21" s="83" customFormat="1" x14ac:dyDescent="0.25">
      <c r="A101" s="82"/>
      <c r="B101" s="78"/>
      <c r="C101" s="29"/>
      <c r="D101" s="29"/>
      <c r="E101" s="29"/>
      <c r="F101" s="29"/>
      <c r="G101" s="29"/>
      <c r="H101" s="29"/>
      <c r="I101" s="29"/>
      <c r="J101" s="29"/>
      <c r="K101" s="29"/>
      <c r="L101" s="29"/>
      <c r="M101" s="29"/>
      <c r="N101" s="29"/>
      <c r="O101" s="29"/>
      <c r="P101" s="29"/>
      <c r="Q101" s="29"/>
      <c r="R101" s="29"/>
      <c r="S101" s="29"/>
      <c r="T101" s="29"/>
      <c r="U101" s="29"/>
    </row>
    <row r="102" spans="1:21" s="83" customFormat="1" ht="65.25" customHeight="1" x14ac:dyDescent="0.25">
      <c r="A102" s="82"/>
      <c r="B102" s="78"/>
      <c r="C102" s="29"/>
      <c r="D102" s="29"/>
      <c r="E102" s="29"/>
      <c r="F102" s="29"/>
      <c r="G102" s="29"/>
      <c r="H102" s="29"/>
      <c r="I102" s="29"/>
      <c r="J102" s="29"/>
      <c r="K102" s="29"/>
      <c r="L102" s="29"/>
      <c r="M102" s="29"/>
      <c r="N102" s="29"/>
      <c r="O102" s="29"/>
      <c r="P102" s="29"/>
      <c r="Q102" s="29"/>
      <c r="R102" s="29"/>
      <c r="S102" s="29"/>
      <c r="T102" s="29"/>
      <c r="U102" s="29"/>
    </row>
    <row r="103" spans="1:21" s="83" customFormat="1" x14ac:dyDescent="0.25">
      <c r="A103" s="82"/>
      <c r="B103" s="78"/>
      <c r="C103" s="29"/>
      <c r="D103" s="29"/>
      <c r="E103" s="29"/>
      <c r="F103" s="29"/>
      <c r="G103" s="29"/>
      <c r="H103" s="29"/>
      <c r="I103" s="29"/>
      <c r="J103" s="29"/>
      <c r="K103" s="29"/>
      <c r="L103" s="29"/>
      <c r="M103" s="29"/>
      <c r="N103" s="29"/>
      <c r="O103" s="29"/>
      <c r="P103" s="29"/>
      <c r="Q103" s="29"/>
      <c r="R103" s="29"/>
      <c r="S103" s="29"/>
      <c r="T103" s="29"/>
      <c r="U103" s="29"/>
    </row>
    <row r="104" spans="1:21" s="83" customFormat="1" x14ac:dyDescent="0.25">
      <c r="A104" s="82"/>
      <c r="B104" s="78"/>
      <c r="C104" s="29"/>
      <c r="D104" s="29"/>
      <c r="E104" s="29"/>
      <c r="F104" s="29"/>
      <c r="G104" s="29"/>
      <c r="H104" s="29"/>
      <c r="I104" s="29"/>
      <c r="J104" s="29"/>
      <c r="K104" s="29"/>
      <c r="L104" s="29"/>
      <c r="M104" s="29"/>
      <c r="N104" s="29"/>
      <c r="O104" s="29"/>
      <c r="P104" s="29"/>
      <c r="Q104" s="29"/>
      <c r="R104" s="29"/>
      <c r="S104" s="29"/>
      <c r="T104" s="29"/>
      <c r="U104" s="29"/>
    </row>
    <row r="105" spans="1:21" s="83" customFormat="1" x14ac:dyDescent="0.25">
      <c r="A105" s="82"/>
      <c r="B105" s="78"/>
      <c r="C105" s="29"/>
      <c r="D105" s="29"/>
      <c r="E105" s="29"/>
      <c r="F105" s="29"/>
      <c r="G105" s="29"/>
      <c r="H105" s="29"/>
      <c r="I105" s="29"/>
      <c r="J105" s="29"/>
      <c r="K105" s="29"/>
      <c r="L105" s="29"/>
      <c r="M105" s="29"/>
      <c r="N105" s="29"/>
      <c r="O105" s="29"/>
      <c r="P105" s="29"/>
      <c r="Q105" s="29"/>
      <c r="R105" s="29"/>
      <c r="S105" s="29"/>
      <c r="T105" s="29"/>
      <c r="U105" s="29"/>
    </row>
    <row r="106" spans="1:21" s="83" customFormat="1" x14ac:dyDescent="0.25">
      <c r="A106" s="82"/>
      <c r="B106" s="78"/>
      <c r="C106" s="29"/>
      <c r="D106" s="29"/>
      <c r="E106" s="29"/>
      <c r="F106" s="29"/>
      <c r="G106" s="29"/>
      <c r="H106" s="29"/>
      <c r="I106" s="29"/>
      <c r="J106" s="29"/>
      <c r="K106" s="29"/>
      <c r="L106" s="29"/>
      <c r="M106" s="29"/>
      <c r="N106" s="29"/>
      <c r="O106" s="29"/>
      <c r="P106" s="29"/>
      <c r="Q106" s="29"/>
      <c r="R106" s="29"/>
      <c r="S106" s="29"/>
      <c r="T106" s="29"/>
      <c r="U106" s="29"/>
    </row>
    <row r="107" spans="1:21" s="83" customFormat="1" x14ac:dyDescent="0.25">
      <c r="A107" s="82"/>
      <c r="B107" s="78"/>
      <c r="C107" s="29"/>
      <c r="D107" s="29"/>
      <c r="E107" s="29"/>
      <c r="F107" s="29"/>
      <c r="G107" s="29"/>
      <c r="H107" s="29"/>
      <c r="I107" s="29"/>
      <c r="J107" s="29"/>
      <c r="K107" s="29"/>
      <c r="L107" s="29"/>
      <c r="M107" s="29"/>
      <c r="N107" s="29"/>
      <c r="O107" s="29"/>
      <c r="P107" s="29"/>
      <c r="Q107" s="29"/>
      <c r="R107" s="29"/>
      <c r="S107" s="29"/>
      <c r="T107" s="29"/>
      <c r="U107" s="29"/>
    </row>
    <row r="108" spans="1:21" s="83" customFormat="1" x14ac:dyDescent="0.25">
      <c r="A108" s="82"/>
      <c r="B108" s="78"/>
      <c r="C108" s="29"/>
      <c r="D108" s="29"/>
      <c r="E108" s="29"/>
      <c r="F108" s="29"/>
      <c r="G108" s="29"/>
      <c r="H108" s="29"/>
      <c r="I108" s="29"/>
      <c r="J108" s="29"/>
      <c r="K108" s="29"/>
      <c r="L108" s="29"/>
      <c r="M108" s="29"/>
      <c r="N108" s="29"/>
      <c r="O108" s="29"/>
      <c r="P108" s="29"/>
      <c r="Q108" s="29"/>
      <c r="R108" s="29"/>
      <c r="S108" s="29"/>
      <c r="T108" s="29"/>
      <c r="U108" s="29"/>
    </row>
    <row r="109" spans="1:21" s="83" customFormat="1" x14ac:dyDescent="0.25">
      <c r="A109" s="82"/>
      <c r="B109" s="78"/>
      <c r="C109" s="29"/>
      <c r="D109" s="29"/>
      <c r="E109" s="29"/>
      <c r="F109" s="29"/>
      <c r="G109" s="29"/>
      <c r="H109" s="29"/>
      <c r="I109" s="29"/>
      <c r="J109" s="29"/>
      <c r="K109" s="29"/>
      <c r="L109" s="29"/>
      <c r="M109" s="29"/>
      <c r="N109" s="29"/>
      <c r="O109" s="29"/>
      <c r="P109" s="29"/>
      <c r="Q109" s="29"/>
      <c r="R109" s="29"/>
      <c r="S109" s="29"/>
      <c r="T109" s="29"/>
      <c r="U109" s="29"/>
    </row>
    <row r="110" spans="1:21" s="83" customFormat="1" x14ac:dyDescent="0.25">
      <c r="A110" s="82"/>
      <c r="B110" s="78"/>
      <c r="C110" s="29"/>
      <c r="D110" s="29"/>
      <c r="E110" s="29"/>
      <c r="F110" s="29"/>
      <c r="G110" s="29"/>
      <c r="H110" s="29"/>
      <c r="I110" s="29"/>
      <c r="J110" s="29"/>
      <c r="K110" s="29"/>
      <c r="L110" s="29"/>
      <c r="M110" s="29"/>
      <c r="N110" s="29"/>
      <c r="O110" s="29"/>
      <c r="P110" s="29"/>
      <c r="Q110" s="29"/>
      <c r="R110" s="29"/>
      <c r="S110" s="29"/>
      <c r="T110" s="29"/>
      <c r="U110" s="29"/>
    </row>
    <row r="111" spans="1:21" s="83" customFormat="1" x14ac:dyDescent="0.25">
      <c r="A111" s="82"/>
      <c r="B111" s="78"/>
      <c r="C111" s="29"/>
      <c r="D111" s="29"/>
      <c r="E111" s="29"/>
      <c r="F111" s="29"/>
      <c r="G111" s="29"/>
      <c r="H111" s="29"/>
      <c r="I111" s="29"/>
      <c r="J111" s="29"/>
      <c r="K111" s="29"/>
      <c r="L111" s="29"/>
      <c r="M111" s="29"/>
      <c r="N111" s="29"/>
      <c r="O111" s="29"/>
      <c r="P111" s="29"/>
      <c r="Q111" s="29"/>
      <c r="R111" s="29"/>
      <c r="S111" s="29"/>
      <c r="T111" s="29"/>
      <c r="U111" s="29"/>
    </row>
    <row r="112" spans="1:21" s="83" customFormat="1" x14ac:dyDescent="0.25">
      <c r="A112" s="82"/>
      <c r="B112" s="78"/>
      <c r="C112" s="29"/>
      <c r="D112" s="29"/>
      <c r="E112" s="29"/>
      <c r="F112" s="29"/>
      <c r="G112" s="29"/>
      <c r="H112" s="29"/>
      <c r="I112" s="29"/>
      <c r="J112" s="29"/>
      <c r="K112" s="29"/>
      <c r="L112" s="29"/>
      <c r="M112" s="29"/>
      <c r="N112" s="29"/>
      <c r="O112" s="29"/>
      <c r="P112" s="29"/>
      <c r="Q112" s="29"/>
      <c r="R112" s="29"/>
      <c r="S112" s="29"/>
      <c r="T112" s="29"/>
      <c r="U112" s="29"/>
    </row>
    <row r="113" spans="1:21" s="83" customFormat="1" x14ac:dyDescent="0.25">
      <c r="A113" s="82"/>
      <c r="B113" s="78"/>
      <c r="C113" s="29"/>
      <c r="D113" s="29"/>
      <c r="E113" s="29"/>
      <c r="F113" s="29"/>
      <c r="G113" s="29"/>
      <c r="H113" s="29"/>
      <c r="I113" s="29"/>
      <c r="J113" s="29"/>
      <c r="K113" s="29"/>
      <c r="L113" s="29"/>
      <c r="M113" s="29"/>
      <c r="N113" s="29"/>
      <c r="O113" s="29"/>
      <c r="P113" s="29"/>
      <c r="Q113" s="29"/>
      <c r="R113" s="29"/>
      <c r="S113" s="29"/>
      <c r="T113" s="29"/>
      <c r="U113" s="29"/>
    </row>
    <row r="114" spans="1:21" s="83" customFormat="1" x14ac:dyDescent="0.25">
      <c r="A114" s="82"/>
      <c r="B114" s="78"/>
      <c r="C114" s="29"/>
      <c r="D114" s="29"/>
      <c r="E114" s="29"/>
      <c r="F114" s="29"/>
      <c r="G114" s="29"/>
      <c r="H114" s="29"/>
      <c r="I114" s="29"/>
      <c r="J114" s="29"/>
      <c r="K114" s="29"/>
      <c r="L114" s="29"/>
      <c r="M114" s="29"/>
      <c r="N114" s="29"/>
      <c r="O114" s="29"/>
      <c r="P114" s="29"/>
      <c r="Q114" s="29"/>
      <c r="R114" s="29"/>
      <c r="S114" s="29"/>
      <c r="T114" s="29"/>
      <c r="U114" s="29"/>
    </row>
    <row r="115" spans="1:21" s="83" customFormat="1" x14ac:dyDescent="0.25">
      <c r="A115" s="82"/>
      <c r="B115" s="78"/>
      <c r="C115" s="29"/>
      <c r="D115" s="29"/>
      <c r="E115" s="29"/>
      <c r="F115" s="29"/>
      <c r="G115" s="29"/>
      <c r="H115" s="29"/>
      <c r="I115" s="29"/>
      <c r="J115" s="29"/>
      <c r="K115" s="29"/>
      <c r="L115" s="29"/>
      <c r="M115" s="29"/>
      <c r="N115" s="29"/>
      <c r="O115" s="29"/>
      <c r="P115" s="29"/>
      <c r="Q115" s="29"/>
      <c r="R115" s="29"/>
      <c r="S115" s="29"/>
      <c r="T115" s="29"/>
      <c r="U115" s="29"/>
    </row>
    <row r="116" spans="1:21" s="83" customFormat="1" x14ac:dyDescent="0.25">
      <c r="A116" s="82"/>
      <c r="B116" s="78"/>
      <c r="C116" s="29"/>
      <c r="D116" s="29"/>
      <c r="E116" s="29"/>
      <c r="F116" s="29"/>
      <c r="G116" s="29"/>
      <c r="H116" s="29"/>
      <c r="I116" s="29"/>
      <c r="J116" s="29"/>
      <c r="K116" s="29"/>
      <c r="L116" s="29"/>
      <c r="M116" s="29"/>
      <c r="N116" s="29"/>
      <c r="O116" s="29"/>
      <c r="P116" s="29"/>
      <c r="Q116" s="29"/>
      <c r="R116" s="29"/>
      <c r="S116" s="29"/>
      <c r="T116" s="29"/>
      <c r="U116" s="29"/>
    </row>
    <row r="117" spans="1:21" s="83" customFormat="1" x14ac:dyDescent="0.25">
      <c r="A117" s="82"/>
      <c r="B117" s="78"/>
      <c r="C117" s="29"/>
      <c r="D117" s="29"/>
      <c r="E117" s="29"/>
      <c r="F117" s="29"/>
      <c r="G117" s="29"/>
      <c r="H117" s="29"/>
      <c r="I117" s="29"/>
      <c r="J117" s="29"/>
      <c r="K117" s="29"/>
      <c r="L117" s="29"/>
      <c r="M117" s="29"/>
      <c r="N117" s="29"/>
      <c r="O117" s="29"/>
      <c r="P117" s="29"/>
      <c r="Q117" s="29"/>
      <c r="R117" s="29"/>
      <c r="S117" s="29"/>
      <c r="T117" s="29"/>
      <c r="U117" s="29"/>
    </row>
    <row r="118" spans="1:21" s="83" customFormat="1" x14ac:dyDescent="0.25">
      <c r="A118" s="82"/>
      <c r="B118" s="78"/>
      <c r="C118" s="29"/>
      <c r="D118" s="29"/>
      <c r="E118" s="29"/>
      <c r="F118" s="29"/>
      <c r="G118" s="29"/>
      <c r="H118" s="29"/>
      <c r="I118" s="29"/>
      <c r="J118" s="29"/>
      <c r="K118" s="29"/>
      <c r="L118" s="29"/>
      <c r="M118" s="29"/>
      <c r="N118" s="29"/>
      <c r="O118" s="29"/>
      <c r="P118" s="29"/>
      <c r="Q118" s="29"/>
      <c r="R118" s="29"/>
      <c r="S118" s="29"/>
      <c r="T118" s="29"/>
      <c r="U118" s="29"/>
    </row>
    <row r="119" spans="1:21" s="83" customFormat="1" x14ac:dyDescent="0.25">
      <c r="A119" s="82"/>
      <c r="B119" s="78"/>
      <c r="C119" s="29"/>
      <c r="D119" s="29"/>
      <c r="E119" s="29"/>
      <c r="F119" s="29"/>
      <c r="G119" s="29"/>
      <c r="H119" s="29"/>
      <c r="I119" s="29"/>
      <c r="J119" s="29"/>
      <c r="K119" s="29"/>
      <c r="L119" s="29"/>
      <c r="M119" s="29"/>
      <c r="N119" s="29"/>
      <c r="O119" s="29"/>
      <c r="P119" s="29"/>
      <c r="Q119" s="29"/>
      <c r="R119" s="29"/>
      <c r="S119" s="29"/>
      <c r="T119" s="29"/>
      <c r="U119" s="29"/>
    </row>
    <row r="120" spans="1:21" s="83" customFormat="1" x14ac:dyDescent="0.25">
      <c r="A120" s="82"/>
      <c r="B120" s="78"/>
      <c r="C120" s="29"/>
      <c r="D120" s="29"/>
      <c r="E120" s="29"/>
      <c r="F120" s="29"/>
      <c r="G120" s="29"/>
      <c r="H120" s="29"/>
      <c r="I120" s="29"/>
      <c r="J120" s="29"/>
      <c r="K120" s="29"/>
      <c r="L120" s="29"/>
      <c r="M120" s="29"/>
      <c r="N120" s="29"/>
      <c r="O120" s="29"/>
      <c r="P120" s="29"/>
      <c r="Q120" s="29"/>
      <c r="R120" s="29"/>
      <c r="S120" s="29"/>
      <c r="T120" s="29"/>
      <c r="U120" s="29"/>
    </row>
    <row r="121" spans="1:21" s="83" customFormat="1" x14ac:dyDescent="0.25">
      <c r="A121" s="82"/>
      <c r="B121" s="78"/>
      <c r="C121" s="29"/>
      <c r="D121" s="29"/>
      <c r="E121" s="29"/>
      <c r="F121" s="29"/>
      <c r="G121" s="29"/>
      <c r="H121" s="29"/>
      <c r="I121" s="29"/>
      <c r="J121" s="29"/>
      <c r="K121" s="29"/>
      <c r="L121" s="29"/>
      <c r="M121" s="29"/>
      <c r="N121" s="29"/>
      <c r="O121" s="29"/>
      <c r="P121" s="29"/>
      <c r="Q121" s="29"/>
      <c r="R121" s="29"/>
      <c r="S121" s="29"/>
      <c r="T121" s="29"/>
      <c r="U121" s="29"/>
    </row>
    <row r="122" spans="1:21" s="83" customFormat="1" x14ac:dyDescent="0.25">
      <c r="A122" s="82"/>
      <c r="B122" s="78"/>
      <c r="C122" s="29"/>
      <c r="D122" s="29"/>
      <c r="E122" s="29"/>
      <c r="F122" s="29"/>
      <c r="G122" s="29"/>
      <c r="H122" s="29"/>
      <c r="I122" s="29"/>
      <c r="J122" s="29"/>
      <c r="K122" s="29"/>
      <c r="L122" s="29"/>
      <c r="M122" s="29"/>
      <c r="N122" s="29"/>
      <c r="O122" s="29"/>
      <c r="P122" s="29"/>
      <c r="Q122" s="29"/>
      <c r="R122" s="29"/>
      <c r="S122" s="29"/>
      <c r="T122" s="29"/>
      <c r="U122" s="29"/>
    </row>
    <row r="123" spans="1:21" s="83" customFormat="1" x14ac:dyDescent="0.25">
      <c r="A123" s="82"/>
      <c r="B123" s="78"/>
      <c r="C123" s="29"/>
      <c r="D123" s="29"/>
      <c r="E123" s="29"/>
      <c r="F123" s="29"/>
      <c r="G123" s="29"/>
      <c r="H123" s="29"/>
      <c r="I123" s="29"/>
      <c r="J123" s="29"/>
      <c r="K123" s="29"/>
      <c r="L123" s="29"/>
      <c r="M123" s="29"/>
      <c r="N123" s="29"/>
      <c r="O123" s="29"/>
      <c r="P123" s="29"/>
      <c r="Q123" s="29"/>
      <c r="R123" s="29"/>
      <c r="S123" s="29"/>
      <c r="T123" s="29"/>
      <c r="U123" s="29"/>
    </row>
    <row r="124" spans="1:21" s="83" customFormat="1" x14ac:dyDescent="0.25">
      <c r="A124" s="82"/>
      <c r="B124" s="78"/>
      <c r="C124" s="29"/>
      <c r="D124" s="29"/>
      <c r="E124" s="29"/>
      <c r="F124" s="29"/>
      <c r="G124" s="29"/>
      <c r="H124" s="29"/>
      <c r="I124" s="29"/>
      <c r="J124" s="29"/>
      <c r="K124" s="29"/>
      <c r="L124" s="29"/>
      <c r="M124" s="29"/>
      <c r="N124" s="29"/>
      <c r="O124" s="29"/>
      <c r="P124" s="29"/>
      <c r="Q124" s="29"/>
      <c r="R124" s="29"/>
      <c r="S124" s="29"/>
      <c r="T124" s="29"/>
      <c r="U124" s="29"/>
    </row>
    <row r="125" spans="1:21" s="83" customFormat="1" x14ac:dyDescent="0.25">
      <c r="A125" s="82"/>
      <c r="B125" s="78"/>
      <c r="C125" s="29"/>
      <c r="D125" s="29"/>
      <c r="E125" s="29"/>
      <c r="F125" s="29"/>
      <c r="G125" s="29"/>
      <c r="H125" s="29"/>
      <c r="I125" s="29"/>
      <c r="J125" s="29"/>
      <c r="K125" s="29"/>
      <c r="L125" s="29"/>
      <c r="M125" s="29"/>
      <c r="N125" s="29"/>
      <c r="O125" s="29"/>
      <c r="P125" s="29"/>
      <c r="Q125" s="29"/>
      <c r="R125" s="29"/>
      <c r="S125" s="29"/>
      <c r="T125" s="29"/>
      <c r="U125" s="29"/>
    </row>
    <row r="126" spans="1:21" s="83" customFormat="1" x14ac:dyDescent="0.25">
      <c r="A126" s="82"/>
      <c r="B126" s="78"/>
      <c r="C126" s="29"/>
      <c r="D126" s="29"/>
      <c r="E126" s="29"/>
      <c r="F126" s="29"/>
      <c r="G126" s="29"/>
      <c r="H126" s="29"/>
      <c r="I126" s="29"/>
      <c r="J126" s="29"/>
      <c r="K126" s="29"/>
      <c r="L126" s="29"/>
      <c r="M126" s="29"/>
      <c r="N126" s="29"/>
      <c r="O126" s="29"/>
      <c r="P126" s="29"/>
      <c r="Q126" s="29"/>
      <c r="R126" s="29"/>
      <c r="S126" s="29"/>
      <c r="T126" s="29"/>
      <c r="U126" s="29"/>
    </row>
    <row r="127" spans="1:21" s="83" customFormat="1" x14ac:dyDescent="0.25">
      <c r="A127" s="82"/>
      <c r="B127" s="78"/>
      <c r="C127" s="29"/>
      <c r="D127" s="29"/>
      <c r="E127" s="29"/>
      <c r="F127" s="29"/>
      <c r="G127" s="29"/>
      <c r="H127" s="29"/>
      <c r="I127" s="29"/>
      <c r="J127" s="29"/>
      <c r="K127" s="29"/>
      <c r="L127" s="29"/>
      <c r="M127" s="29"/>
      <c r="N127" s="29"/>
      <c r="O127" s="29"/>
      <c r="P127" s="29"/>
      <c r="Q127" s="29"/>
      <c r="R127" s="29"/>
      <c r="S127" s="29"/>
      <c r="T127" s="29"/>
      <c r="U127" s="29"/>
    </row>
    <row r="128" spans="1:21" s="83" customFormat="1" x14ac:dyDescent="0.25">
      <c r="A128" s="82"/>
      <c r="B128" s="78"/>
      <c r="C128" s="29"/>
      <c r="D128" s="29"/>
      <c r="E128" s="29"/>
      <c r="F128" s="29"/>
      <c r="G128" s="29"/>
      <c r="H128" s="29"/>
      <c r="I128" s="29"/>
      <c r="J128" s="29"/>
      <c r="K128" s="29"/>
      <c r="L128" s="29"/>
      <c r="M128" s="29"/>
      <c r="N128" s="29"/>
      <c r="O128" s="29"/>
      <c r="P128" s="29"/>
      <c r="Q128" s="29"/>
      <c r="R128" s="29"/>
      <c r="S128" s="29"/>
      <c r="T128" s="29"/>
      <c r="U128" s="29"/>
    </row>
    <row r="129" spans="1:21" s="83" customFormat="1" x14ac:dyDescent="0.25">
      <c r="A129" s="82"/>
      <c r="B129" s="78"/>
      <c r="C129" s="29"/>
      <c r="D129" s="29"/>
      <c r="E129" s="29"/>
      <c r="F129" s="29"/>
      <c r="G129" s="29"/>
      <c r="H129" s="29"/>
      <c r="I129" s="29"/>
      <c r="J129" s="29"/>
      <c r="K129" s="29"/>
      <c r="L129" s="29"/>
      <c r="M129" s="29"/>
      <c r="N129" s="29"/>
      <c r="O129" s="29"/>
      <c r="P129" s="29"/>
      <c r="Q129" s="29"/>
      <c r="R129" s="29"/>
      <c r="S129" s="29"/>
      <c r="T129" s="29"/>
      <c r="U129" s="29"/>
    </row>
    <row r="130" spans="1:21" s="83" customFormat="1" x14ac:dyDescent="0.25">
      <c r="A130" s="82"/>
      <c r="B130" s="78"/>
      <c r="C130" s="29"/>
      <c r="D130" s="29"/>
      <c r="E130" s="29"/>
      <c r="F130" s="29"/>
      <c r="G130" s="29"/>
      <c r="H130" s="29"/>
      <c r="I130" s="29"/>
      <c r="J130" s="29"/>
      <c r="K130" s="29"/>
      <c r="L130" s="29"/>
      <c r="M130" s="29"/>
      <c r="N130" s="29"/>
      <c r="O130" s="29"/>
      <c r="P130" s="29"/>
      <c r="Q130" s="29"/>
      <c r="R130" s="29"/>
      <c r="S130" s="29"/>
      <c r="T130" s="29"/>
      <c r="U130" s="29"/>
    </row>
    <row r="131" spans="1:21" s="83" customFormat="1" x14ac:dyDescent="0.25">
      <c r="A131" s="82"/>
      <c r="B131" s="78"/>
      <c r="C131" s="29"/>
      <c r="D131" s="29"/>
      <c r="E131" s="29"/>
      <c r="F131" s="29"/>
      <c r="G131" s="29"/>
      <c r="H131" s="29"/>
      <c r="I131" s="29"/>
      <c r="J131" s="29"/>
      <c r="K131" s="29"/>
      <c r="L131" s="29"/>
      <c r="M131" s="29"/>
      <c r="N131" s="29"/>
      <c r="O131" s="29"/>
      <c r="P131" s="29"/>
      <c r="Q131" s="29"/>
      <c r="R131" s="29"/>
      <c r="S131" s="29"/>
      <c r="T131" s="29"/>
      <c r="U131" s="29"/>
    </row>
    <row r="132" spans="1:21" s="83" customFormat="1" x14ac:dyDescent="0.25">
      <c r="A132" s="82"/>
      <c r="B132" s="78"/>
      <c r="C132" s="29"/>
      <c r="D132" s="29"/>
      <c r="E132" s="29"/>
      <c r="F132" s="29"/>
      <c r="G132" s="29"/>
      <c r="H132" s="29"/>
      <c r="I132" s="29"/>
      <c r="J132" s="29"/>
      <c r="K132" s="29"/>
      <c r="L132" s="29"/>
      <c r="M132" s="29"/>
      <c r="N132" s="29"/>
      <c r="O132" s="29"/>
      <c r="P132" s="29"/>
      <c r="Q132" s="29"/>
      <c r="R132" s="29"/>
      <c r="S132" s="29"/>
      <c r="T132" s="29"/>
      <c r="U132" s="29"/>
    </row>
    <row r="133" spans="1:21" s="83" customFormat="1" x14ac:dyDescent="0.25">
      <c r="A133" s="82"/>
      <c r="B133" s="78"/>
      <c r="C133" s="29"/>
      <c r="D133" s="29"/>
      <c r="E133" s="29"/>
      <c r="F133" s="29"/>
      <c r="G133" s="29"/>
      <c r="H133" s="29"/>
      <c r="I133" s="29"/>
      <c r="J133" s="29"/>
      <c r="K133" s="29"/>
      <c r="L133" s="29"/>
      <c r="M133" s="29"/>
      <c r="N133" s="29"/>
      <c r="O133" s="29"/>
      <c r="P133" s="29"/>
      <c r="Q133" s="29"/>
      <c r="R133" s="29"/>
      <c r="S133" s="29"/>
      <c r="T133" s="29"/>
      <c r="U133" s="29"/>
    </row>
    <row r="134" spans="1:21" s="83" customFormat="1" x14ac:dyDescent="0.25">
      <c r="A134" s="82"/>
      <c r="B134" s="78"/>
      <c r="C134" s="29"/>
      <c r="D134" s="29"/>
      <c r="E134" s="29"/>
      <c r="F134" s="29"/>
      <c r="G134" s="29"/>
      <c r="H134" s="29"/>
      <c r="I134" s="29"/>
      <c r="J134" s="29"/>
      <c r="K134" s="29"/>
      <c r="L134" s="29"/>
      <c r="M134" s="29"/>
      <c r="N134" s="29"/>
      <c r="O134" s="29"/>
      <c r="P134" s="29"/>
      <c r="Q134" s="29"/>
      <c r="R134" s="29"/>
      <c r="S134" s="29"/>
      <c r="T134" s="29"/>
      <c r="U134" s="29"/>
    </row>
    <row r="135" spans="1:21" s="83" customFormat="1" x14ac:dyDescent="0.25">
      <c r="A135" s="82"/>
      <c r="B135" s="78"/>
      <c r="C135" s="29"/>
      <c r="D135" s="29"/>
      <c r="E135" s="29"/>
      <c r="F135" s="29"/>
      <c r="G135" s="29"/>
      <c r="H135" s="29"/>
      <c r="I135" s="29"/>
      <c r="J135" s="29"/>
      <c r="K135" s="29"/>
      <c r="L135" s="29"/>
      <c r="M135" s="29"/>
      <c r="N135" s="29"/>
      <c r="O135" s="29"/>
      <c r="P135" s="29"/>
      <c r="Q135" s="29"/>
      <c r="R135" s="29"/>
      <c r="S135" s="29"/>
      <c r="T135" s="29"/>
      <c r="U135" s="29"/>
    </row>
    <row r="136" spans="1:21" s="83" customFormat="1" x14ac:dyDescent="0.25">
      <c r="A136" s="82"/>
      <c r="B136" s="78"/>
      <c r="C136" s="29"/>
      <c r="D136" s="29"/>
      <c r="E136" s="29"/>
      <c r="F136" s="29"/>
      <c r="G136" s="29"/>
      <c r="H136" s="29"/>
      <c r="I136" s="29"/>
      <c r="J136" s="29"/>
      <c r="K136" s="29"/>
      <c r="L136" s="29"/>
      <c r="M136" s="29"/>
      <c r="N136" s="29"/>
      <c r="O136" s="29">
        <v>66.75</v>
      </c>
      <c r="P136" s="29"/>
      <c r="Q136" s="29"/>
      <c r="R136" s="29"/>
      <c r="S136" s="29"/>
      <c r="T136" s="29"/>
      <c r="U136" s="29"/>
    </row>
    <row r="137" spans="1:21" s="83" customFormat="1" x14ac:dyDescent="0.25">
      <c r="A137" s="82"/>
      <c r="B137" s="78"/>
      <c r="C137" s="29"/>
      <c r="D137" s="29"/>
      <c r="E137" s="29"/>
      <c r="F137" s="29"/>
      <c r="G137" s="29"/>
      <c r="H137" s="29"/>
      <c r="I137" s="29"/>
      <c r="J137" s="29"/>
      <c r="K137" s="29"/>
      <c r="L137" s="29"/>
      <c r="M137" s="29"/>
      <c r="N137" s="29"/>
      <c r="O137" s="29"/>
      <c r="P137" s="29"/>
      <c r="Q137" s="29"/>
      <c r="R137" s="29"/>
      <c r="S137" s="29"/>
      <c r="T137" s="29"/>
      <c r="U137" s="29"/>
    </row>
    <row r="138" spans="1:21" s="83" customFormat="1" x14ac:dyDescent="0.25">
      <c r="A138" s="82"/>
      <c r="B138" s="78"/>
      <c r="C138" s="29"/>
      <c r="D138" s="29"/>
      <c r="E138" s="29"/>
      <c r="F138" s="29"/>
      <c r="G138" s="29"/>
      <c r="H138" s="29"/>
      <c r="I138" s="29"/>
      <c r="J138" s="29"/>
      <c r="K138" s="29"/>
      <c r="L138" s="29"/>
      <c r="M138" s="29"/>
      <c r="N138" s="29"/>
      <c r="O138" s="29"/>
      <c r="P138" s="29"/>
      <c r="Q138" s="29"/>
      <c r="R138" s="29"/>
      <c r="S138" s="29"/>
      <c r="T138" s="29"/>
      <c r="U138" s="29"/>
    </row>
    <row r="139" spans="1:21" s="83" customFormat="1" x14ac:dyDescent="0.25">
      <c r="A139" s="82"/>
      <c r="B139" s="78"/>
      <c r="C139" s="29"/>
      <c r="D139" s="29"/>
      <c r="E139" s="29"/>
      <c r="F139" s="29"/>
      <c r="G139" s="29"/>
      <c r="H139" s="29"/>
      <c r="I139" s="29"/>
      <c r="J139" s="29"/>
      <c r="K139" s="29"/>
      <c r="L139" s="29"/>
      <c r="M139" s="29"/>
      <c r="N139" s="29"/>
      <c r="O139" s="29"/>
      <c r="P139" s="29"/>
      <c r="Q139" s="29"/>
      <c r="R139" s="29"/>
      <c r="S139" s="29"/>
      <c r="T139" s="29"/>
      <c r="U139" s="29"/>
    </row>
    <row r="140" spans="1:21" s="83" customFormat="1" x14ac:dyDescent="0.25">
      <c r="A140" s="82"/>
      <c r="B140" s="78"/>
      <c r="C140" s="29"/>
      <c r="D140" s="29"/>
      <c r="E140" s="29"/>
      <c r="F140" s="29"/>
      <c r="G140" s="29"/>
      <c r="H140" s="29"/>
      <c r="I140" s="29"/>
      <c r="J140" s="29"/>
      <c r="K140" s="29"/>
      <c r="L140" s="29"/>
      <c r="M140" s="29"/>
      <c r="N140" s="29"/>
      <c r="O140" s="29"/>
      <c r="P140" s="29"/>
      <c r="Q140" s="29"/>
      <c r="R140" s="29"/>
      <c r="S140" s="29"/>
      <c r="T140" s="29"/>
      <c r="U140" s="29"/>
    </row>
    <row r="141" spans="1:21" s="83" customFormat="1" x14ac:dyDescent="0.25">
      <c r="A141" s="82"/>
      <c r="B141" s="78"/>
      <c r="C141" s="29"/>
      <c r="D141" s="29"/>
      <c r="E141" s="29"/>
      <c r="F141" s="29"/>
      <c r="G141" s="29"/>
      <c r="H141" s="29"/>
      <c r="I141" s="29"/>
      <c r="J141" s="29"/>
      <c r="K141" s="29"/>
      <c r="L141" s="29"/>
      <c r="M141" s="29"/>
      <c r="N141" s="29"/>
      <c r="O141" s="29"/>
      <c r="P141" s="29"/>
      <c r="Q141" s="29"/>
      <c r="R141" s="29"/>
      <c r="S141" s="29"/>
      <c r="T141" s="29"/>
      <c r="U141" s="29"/>
    </row>
    <row r="142" spans="1:21" s="83" customFormat="1" x14ac:dyDescent="0.25">
      <c r="A142" s="82"/>
      <c r="B142" s="78"/>
      <c r="C142" s="29"/>
      <c r="D142" s="29"/>
      <c r="E142" s="29"/>
      <c r="F142" s="29"/>
      <c r="G142" s="29"/>
      <c r="H142" s="29"/>
      <c r="I142" s="29"/>
      <c r="J142" s="29"/>
      <c r="K142" s="29"/>
      <c r="L142" s="29"/>
      <c r="M142" s="29"/>
      <c r="N142" s="29"/>
      <c r="O142" s="29"/>
      <c r="P142" s="29"/>
      <c r="Q142" s="29"/>
      <c r="R142" s="29"/>
      <c r="S142" s="29"/>
      <c r="T142" s="29"/>
      <c r="U142" s="29"/>
    </row>
    <row r="143" spans="1:21" s="83" customFormat="1" x14ac:dyDescent="0.25">
      <c r="A143" s="82"/>
      <c r="B143" s="78"/>
      <c r="C143" s="29"/>
      <c r="D143" s="29"/>
      <c r="E143" s="29"/>
      <c r="F143" s="29"/>
      <c r="G143" s="29"/>
      <c r="H143" s="29"/>
      <c r="I143" s="29"/>
      <c r="J143" s="29"/>
      <c r="K143" s="29"/>
      <c r="L143" s="29"/>
      <c r="M143" s="29"/>
      <c r="N143" s="29"/>
      <c r="O143" s="29"/>
      <c r="P143" s="29"/>
      <c r="Q143" s="29"/>
      <c r="R143" s="29"/>
      <c r="S143" s="29"/>
      <c r="T143" s="29"/>
      <c r="U143" s="29"/>
    </row>
    <row r="144" spans="1:21" s="83" customFormat="1" x14ac:dyDescent="0.25">
      <c r="A144" s="82"/>
      <c r="B144" s="78"/>
      <c r="C144" s="29"/>
      <c r="D144" s="29"/>
      <c r="E144" s="29"/>
      <c r="F144" s="29"/>
      <c r="G144" s="29"/>
      <c r="H144" s="29"/>
      <c r="I144" s="29"/>
      <c r="J144" s="29"/>
      <c r="K144" s="29"/>
      <c r="L144" s="29"/>
      <c r="M144" s="29"/>
      <c r="N144" s="29"/>
      <c r="O144" s="29"/>
      <c r="P144" s="29"/>
      <c r="Q144" s="29"/>
      <c r="R144" s="29"/>
      <c r="S144" s="29"/>
      <c r="T144" s="29"/>
      <c r="U144" s="29"/>
    </row>
    <row r="145" spans="1:21" s="83" customFormat="1" x14ac:dyDescent="0.25">
      <c r="A145" s="82"/>
      <c r="B145" s="78"/>
      <c r="C145" s="29"/>
      <c r="D145" s="29"/>
      <c r="E145" s="29"/>
      <c r="F145" s="29"/>
      <c r="G145" s="29"/>
      <c r="H145" s="29"/>
      <c r="I145" s="29"/>
      <c r="J145" s="29"/>
      <c r="K145" s="29"/>
      <c r="L145" s="29"/>
      <c r="M145" s="29"/>
      <c r="N145" s="29"/>
      <c r="O145" s="29"/>
      <c r="P145" s="29"/>
      <c r="Q145" s="29"/>
      <c r="R145" s="29"/>
      <c r="S145" s="29"/>
      <c r="T145" s="29"/>
      <c r="U145" s="29"/>
    </row>
    <row r="146" spans="1:21" s="83" customFormat="1" x14ac:dyDescent="0.25">
      <c r="A146" s="82"/>
      <c r="B146" s="78"/>
      <c r="C146" s="29"/>
      <c r="D146" s="29"/>
      <c r="E146" s="29"/>
      <c r="F146" s="29"/>
      <c r="G146" s="29"/>
      <c r="H146" s="29"/>
      <c r="I146" s="29"/>
      <c r="J146" s="29"/>
      <c r="K146" s="29"/>
      <c r="L146" s="29"/>
      <c r="M146" s="29"/>
      <c r="N146" s="29"/>
      <c r="O146" s="29"/>
      <c r="P146" s="29"/>
      <c r="Q146" s="29"/>
      <c r="R146" s="29"/>
      <c r="S146" s="29"/>
      <c r="T146" s="29"/>
      <c r="U146" s="29"/>
    </row>
    <row r="147" spans="1:21" s="83" customFormat="1" x14ac:dyDescent="0.25">
      <c r="A147" s="82"/>
      <c r="B147" s="78"/>
      <c r="C147" s="29"/>
      <c r="D147" s="29"/>
      <c r="E147" s="29"/>
      <c r="F147" s="29"/>
      <c r="G147" s="29"/>
      <c r="H147" s="29"/>
      <c r="I147" s="29"/>
      <c r="J147" s="29"/>
      <c r="K147" s="29"/>
      <c r="L147" s="29"/>
      <c r="M147" s="29"/>
      <c r="N147" s="29"/>
      <c r="O147" s="29"/>
      <c r="P147" s="29"/>
      <c r="Q147" s="29"/>
      <c r="R147" s="29"/>
      <c r="S147" s="29"/>
      <c r="T147" s="29"/>
      <c r="U147" s="29"/>
    </row>
    <row r="148" spans="1:21" s="83" customFormat="1" x14ac:dyDescent="0.25">
      <c r="A148" s="82"/>
      <c r="B148" s="78"/>
      <c r="C148" s="29"/>
      <c r="D148" s="29"/>
      <c r="E148" s="29"/>
      <c r="F148" s="29"/>
      <c r="G148" s="29"/>
      <c r="H148" s="29"/>
      <c r="I148" s="29"/>
      <c r="J148" s="29"/>
      <c r="K148" s="29"/>
      <c r="L148" s="29"/>
      <c r="M148" s="29"/>
      <c r="N148" s="29"/>
      <c r="O148" s="29"/>
      <c r="P148" s="29"/>
      <c r="Q148" s="29"/>
      <c r="R148" s="29"/>
      <c r="S148" s="29"/>
      <c r="T148" s="29"/>
      <c r="U148" s="29"/>
    </row>
    <row r="149" spans="1:21" s="83" customFormat="1" x14ac:dyDescent="0.25">
      <c r="A149" s="82"/>
      <c r="B149" s="78"/>
      <c r="C149" s="29"/>
      <c r="D149" s="29"/>
      <c r="E149" s="29"/>
      <c r="F149" s="29"/>
      <c r="G149" s="29"/>
      <c r="H149" s="29"/>
      <c r="I149" s="29"/>
      <c r="J149" s="29"/>
      <c r="K149" s="29"/>
      <c r="L149" s="29"/>
      <c r="M149" s="29"/>
      <c r="N149" s="29"/>
      <c r="O149" s="29"/>
      <c r="P149" s="29"/>
      <c r="Q149" s="29"/>
      <c r="R149" s="29"/>
      <c r="S149" s="29"/>
      <c r="T149" s="29"/>
      <c r="U149" s="29"/>
    </row>
    <row r="150" spans="1:21" s="83" customFormat="1" x14ac:dyDescent="0.25">
      <c r="A150" s="82"/>
      <c r="B150" s="78"/>
      <c r="C150" s="29"/>
      <c r="D150" s="29"/>
      <c r="E150" s="29"/>
      <c r="F150" s="29"/>
      <c r="G150" s="29"/>
      <c r="H150" s="29"/>
      <c r="I150" s="29"/>
      <c r="J150" s="29"/>
      <c r="K150" s="29"/>
      <c r="L150" s="29"/>
      <c r="M150" s="29"/>
      <c r="N150" s="29"/>
      <c r="O150" s="29"/>
      <c r="P150" s="29"/>
      <c r="Q150" s="29"/>
      <c r="R150" s="29"/>
      <c r="S150" s="29"/>
      <c r="T150" s="29"/>
      <c r="U150" s="29"/>
    </row>
    <row r="151" spans="1:21" s="83" customFormat="1" x14ac:dyDescent="0.25">
      <c r="A151" s="82"/>
      <c r="B151" s="78"/>
      <c r="C151" s="29"/>
      <c r="D151" s="29"/>
      <c r="E151" s="29"/>
      <c r="F151" s="29"/>
      <c r="G151" s="29"/>
      <c r="H151" s="29"/>
      <c r="I151" s="29"/>
      <c r="J151" s="29"/>
      <c r="K151" s="29"/>
      <c r="L151" s="29"/>
      <c r="M151" s="29"/>
      <c r="N151" s="29"/>
      <c r="O151" s="29"/>
      <c r="P151" s="29"/>
      <c r="Q151" s="29"/>
      <c r="R151" s="29"/>
      <c r="S151" s="29"/>
      <c r="T151" s="29"/>
      <c r="U151" s="29"/>
    </row>
    <row r="152" spans="1:21" s="83" customFormat="1" x14ac:dyDescent="0.25">
      <c r="A152" s="82"/>
      <c r="B152" s="78"/>
      <c r="C152" s="29"/>
      <c r="D152" s="29"/>
      <c r="E152" s="29"/>
      <c r="F152" s="29"/>
      <c r="G152" s="29"/>
      <c r="H152" s="29"/>
      <c r="I152" s="29"/>
      <c r="J152" s="29"/>
      <c r="K152" s="29"/>
      <c r="L152" s="29"/>
      <c r="M152" s="29"/>
      <c r="N152" s="29"/>
      <c r="O152" s="29"/>
      <c r="P152" s="29"/>
      <c r="Q152" s="29"/>
      <c r="R152" s="29"/>
      <c r="S152" s="29"/>
      <c r="T152" s="29"/>
      <c r="U152" s="29"/>
    </row>
    <row r="153" spans="1:21" s="83" customFormat="1" x14ac:dyDescent="0.25">
      <c r="A153" s="82"/>
      <c r="B153" s="78"/>
      <c r="C153" s="29"/>
      <c r="D153" s="29"/>
      <c r="E153" s="29"/>
      <c r="F153" s="29"/>
      <c r="G153" s="29"/>
      <c r="H153" s="29"/>
      <c r="I153" s="29"/>
      <c r="J153" s="29"/>
      <c r="K153" s="29"/>
      <c r="L153" s="29"/>
      <c r="M153" s="29"/>
      <c r="N153" s="29"/>
      <c r="O153" s="29"/>
      <c r="P153" s="29"/>
      <c r="Q153" s="29"/>
      <c r="R153" s="29"/>
      <c r="S153" s="29"/>
      <c r="T153" s="29"/>
      <c r="U153" s="29"/>
    </row>
    <row r="154" spans="1:21" s="83" customFormat="1" x14ac:dyDescent="0.25">
      <c r="A154" s="82"/>
      <c r="B154" s="78"/>
      <c r="C154" s="29"/>
      <c r="D154" s="29"/>
      <c r="E154" s="29"/>
      <c r="F154" s="29"/>
      <c r="G154" s="29"/>
      <c r="H154" s="29"/>
      <c r="I154" s="29"/>
      <c r="J154" s="29"/>
      <c r="K154" s="29"/>
      <c r="L154" s="29"/>
      <c r="M154" s="29"/>
      <c r="N154" s="29"/>
      <c r="O154" s="29"/>
      <c r="P154" s="29"/>
      <c r="Q154" s="29"/>
      <c r="R154" s="29"/>
      <c r="S154" s="29"/>
      <c r="T154" s="29"/>
      <c r="U154" s="29"/>
    </row>
    <row r="155" spans="1:21" s="83" customFormat="1" x14ac:dyDescent="0.25">
      <c r="A155" s="82"/>
      <c r="B155" s="78"/>
      <c r="C155" s="29"/>
      <c r="D155" s="29"/>
      <c r="E155" s="29"/>
      <c r="F155" s="29"/>
      <c r="G155" s="29"/>
      <c r="H155" s="29"/>
      <c r="I155" s="29"/>
      <c r="J155" s="29"/>
      <c r="K155" s="29"/>
      <c r="L155" s="29"/>
      <c r="M155" s="29"/>
      <c r="N155" s="29"/>
      <c r="O155" s="29"/>
      <c r="P155" s="29"/>
      <c r="Q155" s="29"/>
      <c r="R155" s="29"/>
      <c r="S155" s="29"/>
      <c r="T155" s="29"/>
      <c r="U155" s="29"/>
    </row>
    <row r="156" spans="1:21" s="83" customFormat="1" x14ac:dyDescent="0.25">
      <c r="A156" s="82"/>
      <c r="B156" s="78"/>
      <c r="C156" s="29"/>
      <c r="D156" s="29"/>
      <c r="E156" s="29"/>
      <c r="F156" s="29"/>
      <c r="G156" s="29"/>
      <c r="H156" s="29"/>
      <c r="I156" s="29"/>
      <c r="J156" s="29"/>
      <c r="K156" s="29"/>
      <c r="L156" s="29"/>
      <c r="M156" s="29"/>
      <c r="N156" s="29"/>
      <c r="O156" s="29"/>
      <c r="P156" s="29"/>
      <c r="Q156" s="29"/>
      <c r="R156" s="29"/>
      <c r="S156" s="29"/>
      <c r="T156" s="29"/>
      <c r="U156" s="29"/>
    </row>
    <row r="157" spans="1:21" s="83" customFormat="1" x14ac:dyDescent="0.25">
      <c r="A157" s="82"/>
      <c r="B157" s="78"/>
      <c r="C157" s="29"/>
      <c r="D157" s="29"/>
      <c r="E157" s="29"/>
      <c r="F157" s="29"/>
      <c r="G157" s="29"/>
      <c r="H157" s="29"/>
      <c r="I157" s="29"/>
      <c r="J157" s="29"/>
      <c r="K157" s="29"/>
      <c r="L157" s="29"/>
      <c r="M157" s="29"/>
      <c r="N157" s="29"/>
      <c r="O157" s="29"/>
      <c r="P157" s="29"/>
      <c r="Q157" s="29"/>
      <c r="R157" s="29"/>
      <c r="S157" s="29"/>
      <c r="T157" s="29"/>
      <c r="U157" s="29"/>
    </row>
    <row r="158" spans="1:21" s="83" customFormat="1" x14ac:dyDescent="0.25">
      <c r="A158" s="82"/>
      <c r="B158" s="78"/>
      <c r="C158" s="29"/>
      <c r="D158" s="29"/>
      <c r="E158" s="29"/>
      <c r="F158" s="29"/>
      <c r="G158" s="29"/>
      <c r="H158" s="29"/>
      <c r="I158" s="29"/>
      <c r="J158" s="29"/>
      <c r="K158" s="29"/>
      <c r="L158" s="29"/>
      <c r="M158" s="29"/>
      <c r="N158" s="29"/>
      <c r="O158" s="29"/>
      <c r="P158" s="29"/>
      <c r="Q158" s="29"/>
      <c r="R158" s="29"/>
      <c r="S158" s="29"/>
      <c r="T158" s="29"/>
      <c r="U158" s="29"/>
    </row>
    <row r="159" spans="1:21" s="83" customFormat="1" x14ac:dyDescent="0.25">
      <c r="A159" s="82"/>
      <c r="B159" s="78"/>
      <c r="C159" s="29"/>
      <c r="D159" s="29"/>
      <c r="E159" s="29"/>
      <c r="F159" s="29"/>
      <c r="G159" s="29"/>
      <c r="H159" s="29"/>
      <c r="I159" s="29"/>
      <c r="J159" s="29"/>
      <c r="K159" s="29"/>
      <c r="L159" s="29"/>
      <c r="M159" s="29"/>
      <c r="N159" s="29"/>
      <c r="O159" s="29"/>
      <c r="P159" s="29"/>
      <c r="Q159" s="29"/>
      <c r="R159" s="29"/>
      <c r="S159" s="29"/>
      <c r="T159" s="29"/>
      <c r="U159" s="29"/>
    </row>
    <row r="160" spans="1:21" s="83" customFormat="1" x14ac:dyDescent="0.25">
      <c r="A160" s="82"/>
      <c r="B160" s="78"/>
      <c r="C160" s="29"/>
      <c r="D160" s="29"/>
      <c r="E160" s="29"/>
      <c r="F160" s="29"/>
      <c r="G160" s="29"/>
      <c r="H160" s="29"/>
      <c r="I160" s="29"/>
      <c r="J160" s="29"/>
      <c r="K160" s="29"/>
      <c r="L160" s="29"/>
      <c r="M160" s="29"/>
      <c r="N160" s="29"/>
      <c r="O160" s="29"/>
      <c r="P160" s="29"/>
      <c r="Q160" s="29"/>
      <c r="R160" s="29"/>
      <c r="S160" s="29"/>
      <c r="T160" s="29"/>
      <c r="U160" s="29"/>
    </row>
    <row r="161" spans="1:21" s="83" customFormat="1" x14ac:dyDescent="0.25">
      <c r="A161" s="82"/>
      <c r="B161" s="78"/>
      <c r="C161" s="29"/>
      <c r="D161" s="29"/>
      <c r="E161" s="29"/>
      <c r="F161" s="29"/>
      <c r="G161" s="29"/>
      <c r="H161" s="29"/>
      <c r="I161" s="29"/>
      <c r="J161" s="29"/>
      <c r="K161" s="29"/>
      <c r="L161" s="29"/>
      <c r="M161" s="29"/>
      <c r="N161" s="29"/>
      <c r="O161" s="29"/>
      <c r="P161" s="29"/>
      <c r="Q161" s="29"/>
      <c r="R161" s="29"/>
      <c r="S161" s="29"/>
      <c r="T161" s="29"/>
      <c r="U161" s="29"/>
    </row>
    <row r="162" spans="1:21" s="83" customFormat="1" x14ac:dyDescent="0.25">
      <c r="A162" s="82"/>
      <c r="B162" s="78"/>
      <c r="C162" s="29"/>
      <c r="D162" s="29"/>
      <c r="E162" s="29"/>
      <c r="F162" s="29"/>
      <c r="G162" s="29"/>
      <c r="H162" s="29"/>
      <c r="I162" s="29"/>
      <c r="J162" s="29"/>
      <c r="K162" s="29"/>
      <c r="L162" s="29"/>
      <c r="M162" s="29"/>
      <c r="N162" s="29"/>
      <c r="O162" s="29"/>
      <c r="P162" s="29"/>
      <c r="Q162" s="29"/>
      <c r="R162" s="29"/>
      <c r="S162" s="29"/>
      <c r="T162" s="29"/>
      <c r="U162" s="29"/>
    </row>
    <row r="163" spans="1:21" s="83" customFormat="1" x14ac:dyDescent="0.25">
      <c r="A163" s="82"/>
      <c r="B163" s="78"/>
      <c r="C163" s="29"/>
      <c r="D163" s="29"/>
      <c r="E163" s="29"/>
      <c r="F163" s="29"/>
      <c r="G163" s="29"/>
      <c r="H163" s="29"/>
      <c r="I163" s="29"/>
      <c r="J163" s="29"/>
      <c r="K163" s="29"/>
      <c r="L163" s="29"/>
      <c r="M163" s="29"/>
      <c r="N163" s="29"/>
      <c r="O163" s="29"/>
      <c r="P163" s="29"/>
      <c r="Q163" s="29"/>
      <c r="R163" s="29"/>
      <c r="S163" s="29"/>
      <c r="T163" s="29"/>
      <c r="U163" s="29"/>
    </row>
    <row r="164" spans="1:21" s="83" customFormat="1" x14ac:dyDescent="0.25">
      <c r="A164" s="82"/>
      <c r="B164" s="78"/>
      <c r="C164" s="29"/>
      <c r="D164" s="29"/>
      <c r="E164" s="29"/>
      <c r="F164" s="29"/>
      <c r="G164" s="29"/>
      <c r="H164" s="29"/>
      <c r="I164" s="29"/>
      <c r="J164" s="29"/>
      <c r="K164" s="29"/>
      <c r="L164" s="29"/>
      <c r="M164" s="29"/>
      <c r="N164" s="29"/>
      <c r="O164" s="29"/>
      <c r="P164" s="29"/>
      <c r="Q164" s="29"/>
      <c r="R164" s="29"/>
      <c r="S164" s="29"/>
      <c r="T164" s="29"/>
      <c r="U164" s="29"/>
    </row>
    <row r="165" spans="1:21" s="83" customFormat="1" x14ac:dyDescent="0.25">
      <c r="A165" s="82"/>
      <c r="B165" s="78"/>
      <c r="C165" s="29"/>
      <c r="D165" s="29"/>
      <c r="E165" s="29"/>
      <c r="F165" s="29"/>
      <c r="G165" s="29"/>
      <c r="H165" s="29"/>
      <c r="I165" s="29"/>
      <c r="J165" s="29"/>
      <c r="K165" s="29"/>
      <c r="L165" s="29"/>
      <c r="M165" s="29"/>
      <c r="N165" s="29"/>
      <c r="O165" s="29"/>
      <c r="P165" s="29"/>
      <c r="Q165" s="29"/>
      <c r="R165" s="29"/>
      <c r="S165" s="29"/>
      <c r="T165" s="29"/>
      <c r="U165" s="29"/>
    </row>
    <row r="166" spans="1:21" s="83" customFormat="1" x14ac:dyDescent="0.25">
      <c r="A166" s="82"/>
      <c r="B166" s="78"/>
      <c r="C166" s="29"/>
      <c r="D166" s="29"/>
      <c r="E166" s="29"/>
      <c r="F166" s="29"/>
      <c r="G166" s="29"/>
      <c r="H166" s="29"/>
      <c r="I166" s="29"/>
      <c r="J166" s="29"/>
      <c r="K166" s="29"/>
      <c r="L166" s="29"/>
      <c r="M166" s="29"/>
      <c r="N166" s="29"/>
      <c r="O166" s="29"/>
      <c r="P166" s="29"/>
      <c r="Q166" s="29"/>
      <c r="R166" s="29"/>
      <c r="S166" s="29"/>
      <c r="T166" s="29"/>
      <c r="U166" s="29"/>
    </row>
    <row r="167" spans="1:21" s="83" customFormat="1" x14ac:dyDescent="0.25">
      <c r="A167" s="82"/>
      <c r="B167" s="78"/>
      <c r="C167" s="29"/>
      <c r="D167" s="29"/>
      <c r="E167" s="29"/>
      <c r="F167" s="29"/>
      <c r="G167" s="29"/>
      <c r="H167" s="29"/>
      <c r="I167" s="29"/>
      <c r="J167" s="29"/>
      <c r="K167" s="29"/>
      <c r="L167" s="29"/>
      <c r="M167" s="29"/>
      <c r="N167" s="29"/>
      <c r="O167" s="29"/>
      <c r="P167" s="29"/>
      <c r="Q167" s="29"/>
      <c r="R167" s="29"/>
      <c r="S167" s="29"/>
      <c r="T167" s="29"/>
      <c r="U167" s="29"/>
    </row>
    <row r="168" spans="1:21" s="83" customFormat="1" x14ac:dyDescent="0.25">
      <c r="A168" s="82"/>
      <c r="B168" s="78"/>
      <c r="C168" s="29"/>
      <c r="D168" s="29"/>
      <c r="E168" s="29"/>
      <c r="F168" s="29"/>
      <c r="G168" s="29"/>
      <c r="H168" s="29"/>
      <c r="I168" s="29"/>
      <c r="J168" s="29"/>
      <c r="K168" s="29"/>
      <c r="L168" s="29"/>
      <c r="M168" s="29"/>
      <c r="N168" s="29"/>
      <c r="O168" s="29"/>
      <c r="P168" s="29"/>
      <c r="Q168" s="29"/>
      <c r="R168" s="29"/>
      <c r="S168" s="29"/>
      <c r="T168" s="29"/>
      <c r="U168" s="29"/>
    </row>
    <row r="169" spans="1:21" s="83" customFormat="1" x14ac:dyDescent="0.25">
      <c r="A169" s="82"/>
      <c r="B169" s="78"/>
      <c r="C169" s="29"/>
      <c r="D169" s="29"/>
      <c r="E169" s="29"/>
      <c r="F169" s="29"/>
      <c r="G169" s="29"/>
      <c r="H169" s="29"/>
      <c r="I169" s="29"/>
      <c r="J169" s="29"/>
      <c r="K169" s="29"/>
      <c r="L169" s="29"/>
      <c r="M169" s="29"/>
      <c r="N169" s="29"/>
      <c r="O169" s="29"/>
      <c r="P169" s="29"/>
      <c r="Q169" s="29"/>
      <c r="R169" s="29"/>
      <c r="S169" s="29"/>
      <c r="T169" s="29"/>
      <c r="U169" s="29"/>
    </row>
    <row r="170" spans="1:21" s="83" customFormat="1" x14ac:dyDescent="0.25">
      <c r="A170" s="82"/>
      <c r="B170" s="78"/>
      <c r="C170" s="29"/>
      <c r="D170" s="29"/>
      <c r="E170" s="29"/>
      <c r="F170" s="29"/>
      <c r="G170" s="29"/>
      <c r="H170" s="29"/>
      <c r="I170" s="29"/>
      <c r="J170" s="29"/>
      <c r="K170" s="29"/>
      <c r="L170" s="29"/>
      <c r="M170" s="29"/>
      <c r="N170" s="29"/>
      <c r="O170" s="29"/>
      <c r="P170" s="29"/>
      <c r="Q170" s="29"/>
      <c r="R170" s="29"/>
      <c r="S170" s="29"/>
      <c r="T170" s="29"/>
      <c r="U170" s="29"/>
    </row>
    <row r="171" spans="1:21" s="83" customFormat="1" x14ac:dyDescent="0.25">
      <c r="A171" s="82"/>
      <c r="B171" s="78"/>
      <c r="C171" s="29"/>
      <c r="D171" s="29"/>
      <c r="E171" s="29"/>
      <c r="F171" s="29"/>
      <c r="G171" s="29"/>
      <c r="H171" s="29"/>
      <c r="I171" s="29"/>
      <c r="J171" s="29"/>
      <c r="K171" s="29"/>
      <c r="L171" s="29"/>
      <c r="M171" s="29"/>
      <c r="N171" s="29"/>
      <c r="O171" s="29"/>
      <c r="P171" s="29"/>
      <c r="Q171" s="29"/>
      <c r="R171" s="29"/>
      <c r="S171" s="29"/>
      <c r="T171" s="29"/>
      <c r="U171" s="29"/>
    </row>
    <row r="172" spans="1:21" s="83" customFormat="1" x14ac:dyDescent="0.25">
      <c r="A172" s="82"/>
      <c r="B172" s="78"/>
      <c r="C172" s="29"/>
      <c r="D172" s="29"/>
      <c r="E172" s="29"/>
      <c r="F172" s="29"/>
      <c r="G172" s="29"/>
      <c r="H172" s="29"/>
      <c r="I172" s="29"/>
      <c r="J172" s="29"/>
      <c r="K172" s="29"/>
      <c r="L172" s="29"/>
      <c r="M172" s="29"/>
      <c r="N172" s="29"/>
      <c r="O172" s="29"/>
      <c r="P172" s="29"/>
      <c r="Q172" s="29"/>
      <c r="R172" s="29"/>
      <c r="S172" s="29"/>
      <c r="T172" s="29"/>
      <c r="U172" s="29"/>
    </row>
    <row r="173" spans="1:21" s="83" customFormat="1" x14ac:dyDescent="0.25">
      <c r="A173" s="82"/>
      <c r="B173" s="78"/>
      <c r="C173" s="29"/>
      <c r="D173" s="29"/>
      <c r="E173" s="29"/>
      <c r="F173" s="29"/>
      <c r="G173" s="29"/>
      <c r="H173" s="29"/>
      <c r="I173" s="29"/>
      <c r="J173" s="29"/>
      <c r="K173" s="29"/>
      <c r="L173" s="29"/>
      <c r="M173" s="29"/>
      <c r="N173" s="29"/>
      <c r="O173" s="29"/>
      <c r="P173" s="29"/>
      <c r="Q173" s="29"/>
      <c r="R173" s="29"/>
      <c r="S173" s="29"/>
      <c r="T173" s="29"/>
      <c r="U173" s="29"/>
    </row>
    <row r="174" spans="1:21" s="83" customFormat="1" x14ac:dyDescent="0.25">
      <c r="A174" s="82"/>
      <c r="B174" s="78"/>
      <c r="C174" s="29"/>
      <c r="D174" s="29"/>
      <c r="E174" s="29"/>
      <c r="F174" s="29"/>
      <c r="G174" s="29"/>
      <c r="H174" s="29"/>
      <c r="I174" s="29"/>
      <c r="J174" s="29"/>
      <c r="K174" s="29"/>
      <c r="L174" s="29"/>
      <c r="M174" s="29"/>
      <c r="N174" s="29"/>
      <c r="O174" s="29"/>
      <c r="P174" s="29"/>
      <c r="Q174" s="29"/>
      <c r="R174" s="29"/>
      <c r="S174" s="29"/>
      <c r="T174" s="29"/>
      <c r="U174" s="29"/>
    </row>
    <row r="175" spans="1:21" s="83" customFormat="1" x14ac:dyDescent="0.25">
      <c r="A175" s="82"/>
      <c r="B175" s="78"/>
      <c r="C175" s="29"/>
      <c r="D175" s="29"/>
      <c r="E175" s="29"/>
      <c r="F175" s="29"/>
      <c r="G175" s="29"/>
      <c r="H175" s="29"/>
      <c r="I175" s="29"/>
      <c r="J175" s="29"/>
      <c r="K175" s="29"/>
      <c r="L175" s="29"/>
      <c r="M175" s="29"/>
      <c r="N175" s="29"/>
      <c r="O175" s="29"/>
      <c r="P175" s="29"/>
      <c r="Q175" s="29"/>
      <c r="R175" s="29"/>
      <c r="S175" s="29"/>
      <c r="T175" s="29"/>
      <c r="U175" s="29"/>
    </row>
    <row r="176" spans="1:21" s="83" customFormat="1" x14ac:dyDescent="0.25">
      <c r="A176" s="82"/>
      <c r="B176" s="78"/>
      <c r="C176" s="29"/>
      <c r="D176" s="29"/>
      <c r="E176" s="29"/>
      <c r="F176" s="29"/>
      <c r="G176" s="29"/>
      <c r="H176" s="29"/>
      <c r="I176" s="29"/>
      <c r="J176" s="29"/>
      <c r="K176" s="29"/>
      <c r="L176" s="29"/>
      <c r="M176" s="29"/>
      <c r="N176" s="29"/>
      <c r="O176" s="29"/>
      <c r="P176" s="29"/>
      <c r="Q176" s="29"/>
      <c r="R176" s="29"/>
      <c r="S176" s="29"/>
      <c r="T176" s="29"/>
      <c r="U176" s="29"/>
    </row>
    <row r="177" spans="1:21" s="83" customFormat="1" x14ac:dyDescent="0.25">
      <c r="A177" s="82"/>
      <c r="B177" s="78"/>
      <c r="C177" s="29"/>
      <c r="D177" s="29"/>
      <c r="E177" s="29"/>
      <c r="F177" s="29"/>
      <c r="G177" s="29"/>
      <c r="H177" s="29"/>
      <c r="I177" s="29"/>
      <c r="J177" s="29"/>
      <c r="K177" s="29"/>
      <c r="L177" s="29"/>
      <c r="M177" s="29"/>
      <c r="N177" s="29"/>
      <c r="O177" s="29"/>
      <c r="P177" s="29"/>
      <c r="Q177" s="29"/>
      <c r="R177" s="29"/>
      <c r="S177" s="29"/>
      <c r="T177" s="29"/>
      <c r="U177" s="29"/>
    </row>
    <row r="178" spans="1:21" s="83" customFormat="1" x14ac:dyDescent="0.25">
      <c r="A178" s="82"/>
      <c r="B178" s="78"/>
      <c r="C178" s="29"/>
      <c r="D178" s="29"/>
      <c r="E178" s="29"/>
      <c r="F178" s="29"/>
      <c r="G178" s="29"/>
      <c r="H178" s="29"/>
      <c r="I178" s="29"/>
      <c r="J178" s="29"/>
      <c r="K178" s="29"/>
      <c r="L178" s="29"/>
      <c r="M178" s="29"/>
      <c r="N178" s="29"/>
      <c r="O178" s="29"/>
      <c r="P178" s="29"/>
      <c r="Q178" s="29"/>
      <c r="R178" s="29"/>
      <c r="S178" s="29"/>
      <c r="T178" s="29"/>
      <c r="U178" s="29"/>
    </row>
    <row r="179" spans="1:21" s="83" customFormat="1" x14ac:dyDescent="0.25">
      <c r="A179" s="82"/>
      <c r="B179" s="78"/>
      <c r="C179" s="29"/>
      <c r="D179" s="29"/>
      <c r="E179" s="29"/>
      <c r="F179" s="29"/>
      <c r="G179" s="29"/>
      <c r="H179" s="29"/>
      <c r="I179" s="29"/>
      <c r="J179" s="29"/>
      <c r="K179" s="29"/>
      <c r="L179" s="29"/>
      <c r="M179" s="29"/>
      <c r="N179" s="29"/>
      <c r="O179" s="29"/>
      <c r="P179" s="29"/>
      <c r="Q179" s="29"/>
      <c r="R179" s="29"/>
      <c r="S179" s="29"/>
      <c r="T179" s="29"/>
      <c r="U179" s="29"/>
    </row>
    <row r="180" spans="1:21" s="83" customFormat="1" x14ac:dyDescent="0.25">
      <c r="A180" s="82"/>
      <c r="B180" s="78"/>
      <c r="C180" s="29"/>
      <c r="D180" s="29"/>
      <c r="E180" s="29"/>
      <c r="F180" s="29"/>
      <c r="G180" s="29"/>
      <c r="H180" s="29"/>
      <c r="I180" s="29"/>
      <c r="J180" s="29"/>
      <c r="K180" s="29"/>
      <c r="L180" s="29"/>
      <c r="M180" s="29"/>
      <c r="N180" s="29"/>
      <c r="O180" s="29"/>
      <c r="P180" s="29"/>
      <c r="Q180" s="29"/>
      <c r="R180" s="29"/>
      <c r="S180" s="29"/>
      <c r="T180" s="29"/>
      <c r="U180" s="29"/>
    </row>
    <row r="181" spans="1:21" s="83" customFormat="1" x14ac:dyDescent="0.25">
      <c r="A181" s="82"/>
      <c r="B181" s="78"/>
      <c r="C181" s="29"/>
      <c r="D181" s="29"/>
      <c r="E181" s="29"/>
      <c r="F181" s="29"/>
      <c r="G181" s="29"/>
      <c r="H181" s="29"/>
      <c r="I181" s="29"/>
      <c r="J181" s="29"/>
      <c r="K181" s="29"/>
      <c r="L181" s="29"/>
      <c r="M181" s="29"/>
      <c r="N181" s="29"/>
      <c r="O181" s="29"/>
      <c r="P181" s="29"/>
      <c r="Q181" s="29"/>
      <c r="R181" s="29"/>
      <c r="S181" s="29"/>
      <c r="T181" s="29"/>
      <c r="U181" s="29"/>
    </row>
    <row r="182" spans="1:21" s="83" customFormat="1" x14ac:dyDescent="0.25">
      <c r="A182" s="82"/>
      <c r="B182" s="78"/>
      <c r="C182" s="29"/>
      <c r="D182" s="29"/>
      <c r="E182" s="29"/>
      <c r="F182" s="29"/>
      <c r="G182" s="29"/>
      <c r="H182" s="29"/>
      <c r="I182" s="29"/>
      <c r="J182" s="29"/>
      <c r="K182" s="29"/>
      <c r="L182" s="29"/>
      <c r="M182" s="29"/>
      <c r="N182" s="29"/>
      <c r="O182" s="29"/>
      <c r="P182" s="29"/>
      <c r="Q182" s="29"/>
      <c r="R182" s="29"/>
      <c r="S182" s="29"/>
      <c r="T182" s="29"/>
      <c r="U182" s="29"/>
    </row>
    <row r="183" spans="1:21" s="83" customFormat="1" x14ac:dyDescent="0.25">
      <c r="A183" s="82"/>
      <c r="B183" s="78"/>
      <c r="C183" s="29"/>
      <c r="D183" s="29"/>
      <c r="E183" s="29"/>
      <c r="F183" s="29"/>
      <c r="G183" s="29"/>
      <c r="H183" s="29"/>
      <c r="I183" s="29"/>
      <c r="J183" s="29"/>
      <c r="K183" s="29"/>
      <c r="L183" s="29"/>
      <c r="M183" s="29"/>
      <c r="N183" s="29"/>
      <c r="O183" s="29"/>
      <c r="P183" s="29"/>
      <c r="Q183" s="29"/>
      <c r="R183" s="29"/>
      <c r="S183" s="29"/>
      <c r="T183" s="29"/>
      <c r="U183" s="29"/>
    </row>
    <row r="184" spans="1:21" s="83" customFormat="1" x14ac:dyDescent="0.25">
      <c r="A184" s="82"/>
      <c r="B184" s="78"/>
      <c r="C184" s="29"/>
      <c r="D184" s="29"/>
      <c r="E184" s="29"/>
      <c r="F184" s="29"/>
      <c r="G184" s="29"/>
      <c r="H184" s="29"/>
      <c r="I184" s="29"/>
      <c r="J184" s="29"/>
      <c r="K184" s="29"/>
      <c r="L184" s="29"/>
      <c r="M184" s="29"/>
      <c r="N184" s="29"/>
      <c r="O184" s="29"/>
      <c r="P184" s="29"/>
      <c r="Q184" s="29"/>
      <c r="R184" s="29"/>
      <c r="S184" s="29"/>
      <c r="T184" s="29"/>
      <c r="U184" s="29"/>
    </row>
    <row r="185" spans="1:21" s="83" customFormat="1" x14ac:dyDescent="0.25">
      <c r="A185" s="82"/>
      <c r="B185" s="78"/>
      <c r="C185" s="29"/>
      <c r="D185" s="29"/>
      <c r="E185" s="29"/>
      <c r="F185" s="29"/>
      <c r="G185" s="29"/>
      <c r="H185" s="29"/>
      <c r="I185" s="29"/>
      <c r="J185" s="29"/>
      <c r="K185" s="29"/>
      <c r="L185" s="29"/>
      <c r="M185" s="29"/>
      <c r="N185" s="29"/>
      <c r="O185" s="29"/>
      <c r="P185" s="29"/>
      <c r="Q185" s="29"/>
      <c r="R185" s="29"/>
      <c r="S185" s="29"/>
      <c r="T185" s="29"/>
      <c r="U185" s="29"/>
    </row>
    <row r="186" spans="1:21" s="83" customFormat="1" x14ac:dyDescent="0.25">
      <c r="A186" s="82"/>
      <c r="B186" s="78"/>
      <c r="C186" s="29"/>
      <c r="D186" s="29"/>
      <c r="E186" s="29"/>
      <c r="F186" s="29"/>
      <c r="G186" s="29"/>
      <c r="H186" s="29"/>
      <c r="I186" s="29"/>
      <c r="J186" s="29"/>
      <c r="K186" s="29"/>
      <c r="L186" s="29"/>
      <c r="M186" s="29"/>
      <c r="N186" s="29"/>
      <c r="O186" s="29"/>
      <c r="P186" s="29"/>
      <c r="Q186" s="29"/>
      <c r="R186" s="29"/>
      <c r="S186" s="29"/>
      <c r="T186" s="29"/>
      <c r="U186" s="29"/>
    </row>
    <row r="187" spans="1:21" s="83" customFormat="1" x14ac:dyDescent="0.25">
      <c r="A187" s="82"/>
      <c r="B187" s="78"/>
      <c r="C187" s="29"/>
      <c r="D187" s="29"/>
      <c r="E187" s="29"/>
      <c r="F187" s="29"/>
      <c r="G187" s="29"/>
      <c r="H187" s="29"/>
      <c r="I187" s="29"/>
      <c r="J187" s="29"/>
      <c r="K187" s="29"/>
      <c r="L187" s="29"/>
      <c r="M187" s="29"/>
      <c r="N187" s="29"/>
      <c r="O187" s="29"/>
      <c r="P187" s="29"/>
      <c r="Q187" s="29"/>
      <c r="R187" s="29"/>
      <c r="S187" s="29"/>
      <c r="T187" s="29"/>
      <c r="U187" s="29"/>
    </row>
    <row r="188" spans="1:21" s="83" customFormat="1" x14ac:dyDescent="0.25">
      <c r="A188" s="82"/>
      <c r="B188" s="78"/>
      <c r="C188" s="29"/>
      <c r="D188" s="29"/>
      <c r="E188" s="29"/>
      <c r="F188" s="29"/>
      <c r="G188" s="29"/>
      <c r="H188" s="29"/>
      <c r="I188" s="29"/>
      <c r="J188" s="29"/>
      <c r="K188" s="29"/>
      <c r="L188" s="29"/>
      <c r="M188" s="29"/>
      <c r="N188" s="29"/>
      <c r="O188" s="29"/>
      <c r="P188" s="29"/>
      <c r="Q188" s="29"/>
      <c r="R188" s="29"/>
      <c r="S188" s="29"/>
      <c r="T188" s="29"/>
      <c r="U188" s="29"/>
    </row>
    <row r="189" spans="1:21" s="83" customFormat="1" x14ac:dyDescent="0.25">
      <c r="A189" s="82"/>
      <c r="B189" s="78"/>
      <c r="C189" s="29"/>
      <c r="D189" s="29"/>
      <c r="E189" s="29"/>
      <c r="F189" s="29"/>
      <c r="G189" s="29"/>
      <c r="H189" s="29"/>
      <c r="I189" s="29"/>
      <c r="J189" s="29"/>
      <c r="K189" s="29"/>
      <c r="L189" s="29"/>
      <c r="M189" s="29"/>
      <c r="N189" s="29"/>
      <c r="O189" s="29"/>
      <c r="P189" s="29"/>
      <c r="Q189" s="29"/>
      <c r="R189" s="29"/>
      <c r="S189" s="29"/>
      <c r="T189" s="29"/>
      <c r="U189" s="29"/>
    </row>
    <row r="190" spans="1:21" s="83" customFormat="1" x14ac:dyDescent="0.25">
      <c r="A190" s="82"/>
      <c r="B190" s="78"/>
      <c r="C190" s="29"/>
      <c r="D190" s="29"/>
      <c r="E190" s="29"/>
      <c r="F190" s="29"/>
      <c r="G190" s="29"/>
      <c r="H190" s="29"/>
      <c r="I190" s="29"/>
      <c r="J190" s="29"/>
      <c r="K190" s="29"/>
      <c r="L190" s="29"/>
      <c r="M190" s="29"/>
      <c r="N190" s="29"/>
      <c r="O190" s="29"/>
      <c r="P190" s="29"/>
      <c r="Q190" s="29"/>
      <c r="R190" s="29"/>
      <c r="S190" s="29"/>
      <c r="T190" s="29"/>
      <c r="U190" s="29"/>
    </row>
    <row r="191" spans="1:21" s="83" customFormat="1" x14ac:dyDescent="0.25">
      <c r="A191" s="82"/>
      <c r="B191" s="78"/>
      <c r="C191" s="29"/>
      <c r="D191" s="29"/>
      <c r="E191" s="29"/>
      <c r="F191" s="29"/>
      <c r="G191" s="29"/>
      <c r="H191" s="29"/>
      <c r="I191" s="29"/>
      <c r="J191" s="29"/>
      <c r="K191" s="29"/>
      <c r="L191" s="29"/>
      <c r="M191" s="29"/>
      <c r="N191" s="29"/>
      <c r="O191" s="29"/>
      <c r="P191" s="29"/>
      <c r="Q191" s="29"/>
      <c r="R191" s="29"/>
      <c r="S191" s="29"/>
      <c r="T191" s="29"/>
      <c r="U191" s="29"/>
    </row>
    <row r="192" spans="1:21" s="83" customFormat="1" x14ac:dyDescent="0.25">
      <c r="A192" s="82"/>
      <c r="B192" s="78"/>
      <c r="C192" s="29"/>
      <c r="D192" s="29"/>
      <c r="E192" s="29"/>
      <c r="F192" s="29"/>
      <c r="G192" s="29"/>
      <c r="H192" s="29"/>
      <c r="I192" s="29"/>
      <c r="J192" s="29"/>
      <c r="K192" s="29"/>
      <c r="L192" s="29"/>
      <c r="M192" s="29"/>
      <c r="N192" s="29"/>
      <c r="O192" s="29"/>
      <c r="P192" s="29"/>
      <c r="Q192" s="29"/>
      <c r="R192" s="29"/>
      <c r="S192" s="29"/>
      <c r="T192" s="29"/>
      <c r="U192" s="29"/>
    </row>
    <row r="193" spans="1:21" s="83" customFormat="1" x14ac:dyDescent="0.25">
      <c r="A193" s="82"/>
      <c r="B193" s="78"/>
      <c r="C193" s="29"/>
      <c r="D193" s="29"/>
      <c r="E193" s="29"/>
      <c r="F193" s="29"/>
      <c r="G193" s="29"/>
      <c r="H193" s="29"/>
      <c r="I193" s="29"/>
      <c r="J193" s="29"/>
      <c r="K193" s="29"/>
      <c r="L193" s="29"/>
      <c r="M193" s="29"/>
      <c r="N193" s="29"/>
      <c r="O193" s="29"/>
      <c r="P193" s="29"/>
      <c r="Q193" s="29"/>
      <c r="R193" s="29"/>
      <c r="S193" s="29"/>
      <c r="T193" s="29"/>
      <c r="U193" s="29"/>
    </row>
    <row r="194" spans="1:21" s="83" customFormat="1" x14ac:dyDescent="0.25">
      <c r="A194" s="82"/>
      <c r="B194" s="78"/>
      <c r="C194" s="29"/>
      <c r="D194" s="29"/>
      <c r="E194" s="29"/>
      <c r="F194" s="29"/>
      <c r="G194" s="29"/>
      <c r="H194" s="29"/>
      <c r="I194" s="29"/>
      <c r="J194" s="29"/>
      <c r="K194" s="29"/>
      <c r="L194" s="29"/>
      <c r="M194" s="29"/>
      <c r="N194" s="29"/>
      <c r="O194" s="29"/>
      <c r="P194" s="29"/>
      <c r="Q194" s="29"/>
      <c r="R194" s="29"/>
      <c r="S194" s="29"/>
      <c r="T194" s="29"/>
      <c r="U194" s="29"/>
    </row>
    <row r="195" spans="1:21" s="83" customFormat="1" x14ac:dyDescent="0.25">
      <c r="A195" s="82"/>
      <c r="B195" s="78"/>
      <c r="C195" s="29"/>
      <c r="D195" s="29"/>
      <c r="E195" s="29"/>
      <c r="F195" s="29"/>
      <c r="G195" s="29"/>
      <c r="H195" s="29"/>
      <c r="I195" s="29"/>
      <c r="J195" s="29"/>
      <c r="K195" s="29"/>
      <c r="L195" s="29"/>
      <c r="M195" s="29"/>
      <c r="N195" s="29"/>
      <c r="O195" s="29"/>
      <c r="P195" s="29"/>
      <c r="Q195" s="29"/>
      <c r="R195" s="29"/>
      <c r="S195" s="29"/>
      <c r="T195" s="29"/>
      <c r="U195" s="29"/>
    </row>
    <row r="196" spans="1:21" s="83" customFormat="1" x14ac:dyDescent="0.25">
      <c r="A196" s="82"/>
      <c r="B196" s="78"/>
      <c r="C196" s="29"/>
      <c r="D196" s="29"/>
      <c r="E196" s="29"/>
      <c r="F196" s="29"/>
      <c r="G196" s="29"/>
      <c r="H196" s="29"/>
      <c r="I196" s="29"/>
      <c r="J196" s="29"/>
      <c r="K196" s="29"/>
      <c r="L196" s="29"/>
      <c r="M196" s="29"/>
      <c r="N196" s="29"/>
      <c r="O196" s="29"/>
      <c r="P196" s="29"/>
      <c r="Q196" s="29"/>
      <c r="R196" s="29"/>
      <c r="S196" s="29"/>
      <c r="T196" s="29"/>
      <c r="U196" s="29"/>
    </row>
    <row r="197" spans="1:21" s="83" customFormat="1" x14ac:dyDescent="0.25">
      <c r="A197" s="82"/>
      <c r="B197" s="78"/>
      <c r="C197" s="29"/>
      <c r="D197" s="29"/>
      <c r="E197" s="29"/>
      <c r="F197" s="29"/>
      <c r="G197" s="29"/>
      <c r="H197" s="29"/>
      <c r="I197" s="29"/>
      <c r="J197" s="29"/>
      <c r="K197" s="29"/>
      <c r="L197" s="29"/>
      <c r="M197" s="29"/>
      <c r="N197" s="29"/>
      <c r="O197" s="29"/>
      <c r="P197" s="29"/>
      <c r="Q197" s="29"/>
      <c r="R197" s="29"/>
      <c r="S197" s="29"/>
      <c r="T197" s="29"/>
      <c r="U197" s="29"/>
    </row>
    <row r="198" spans="1:21" s="83" customFormat="1" x14ac:dyDescent="0.25">
      <c r="A198" s="82"/>
      <c r="B198" s="78"/>
      <c r="C198" s="29"/>
      <c r="D198" s="29"/>
      <c r="E198" s="29"/>
      <c r="F198" s="29"/>
      <c r="G198" s="29"/>
      <c r="H198" s="29"/>
      <c r="I198" s="29"/>
      <c r="J198" s="29"/>
      <c r="K198" s="29"/>
      <c r="L198" s="29"/>
      <c r="M198" s="29"/>
      <c r="N198" s="29"/>
      <c r="O198" s="29"/>
      <c r="P198" s="29"/>
      <c r="Q198" s="29"/>
      <c r="R198" s="29"/>
      <c r="S198" s="29"/>
      <c r="T198" s="29"/>
      <c r="U198" s="29"/>
    </row>
    <row r="199" spans="1:21" s="83" customFormat="1" x14ac:dyDescent="0.25">
      <c r="A199" s="82"/>
      <c r="B199" s="78"/>
      <c r="C199" s="29"/>
      <c r="D199" s="29"/>
      <c r="E199" s="29"/>
      <c r="F199" s="29"/>
      <c r="G199" s="29"/>
      <c r="H199" s="29"/>
      <c r="I199" s="29"/>
      <c r="J199" s="29"/>
      <c r="K199" s="29"/>
      <c r="L199" s="29"/>
      <c r="M199" s="29"/>
      <c r="N199" s="29"/>
      <c r="O199" s="29"/>
      <c r="P199" s="29"/>
      <c r="Q199" s="29"/>
      <c r="R199" s="29"/>
      <c r="S199" s="29"/>
      <c r="T199" s="29"/>
      <c r="U199" s="29"/>
    </row>
    <row r="200" spans="1:21" s="83" customFormat="1" x14ac:dyDescent="0.25">
      <c r="A200" s="82"/>
      <c r="B200" s="78"/>
      <c r="C200" s="29"/>
      <c r="D200" s="29"/>
      <c r="E200" s="29"/>
      <c r="F200" s="29"/>
      <c r="G200" s="29"/>
      <c r="H200" s="29"/>
      <c r="I200" s="29"/>
      <c r="J200" s="29"/>
      <c r="K200" s="29"/>
      <c r="L200" s="29"/>
      <c r="M200" s="29"/>
      <c r="N200" s="29"/>
      <c r="O200" s="29"/>
      <c r="P200" s="29"/>
      <c r="Q200" s="29"/>
      <c r="R200" s="29"/>
      <c r="S200" s="29"/>
      <c r="T200" s="29"/>
      <c r="U200" s="29"/>
    </row>
    <row r="201" spans="1:21" s="83" customFormat="1" x14ac:dyDescent="0.25">
      <c r="A201" s="82"/>
      <c r="B201" s="78"/>
      <c r="C201" s="29"/>
      <c r="D201" s="29"/>
      <c r="E201" s="29"/>
      <c r="F201" s="29"/>
      <c r="G201" s="29"/>
      <c r="H201" s="29"/>
      <c r="I201" s="29"/>
      <c r="J201" s="29"/>
      <c r="K201" s="29"/>
      <c r="L201" s="29"/>
      <c r="M201" s="29"/>
      <c r="N201" s="29"/>
      <c r="O201" s="29"/>
      <c r="P201" s="29"/>
      <c r="Q201" s="29"/>
      <c r="R201" s="29"/>
      <c r="S201" s="29"/>
      <c r="T201" s="29"/>
      <c r="U201" s="29"/>
    </row>
    <row r="202" spans="1:21" s="83" customFormat="1" x14ac:dyDescent="0.25">
      <c r="A202" s="82"/>
      <c r="B202" s="78"/>
      <c r="C202" s="29"/>
      <c r="D202" s="29"/>
      <c r="E202" s="29"/>
      <c r="F202" s="29"/>
      <c r="G202" s="29"/>
      <c r="H202" s="29"/>
      <c r="I202" s="29"/>
      <c r="J202" s="29"/>
      <c r="K202" s="29"/>
      <c r="L202" s="29"/>
      <c r="M202" s="29"/>
      <c r="N202" s="29"/>
      <c r="O202" s="29"/>
      <c r="P202" s="29"/>
      <c r="Q202" s="29"/>
      <c r="R202" s="29"/>
      <c r="S202" s="29"/>
      <c r="T202" s="29"/>
      <c r="U202" s="29"/>
    </row>
    <row r="203" spans="1:21" s="83" customFormat="1" x14ac:dyDescent="0.25">
      <c r="A203" s="82"/>
      <c r="B203" s="78"/>
      <c r="C203" s="29"/>
      <c r="D203" s="29"/>
      <c r="E203" s="29"/>
      <c r="F203" s="29"/>
      <c r="G203" s="29"/>
      <c r="H203" s="29"/>
      <c r="I203" s="29"/>
      <c r="J203" s="29"/>
      <c r="K203" s="29"/>
      <c r="L203" s="29"/>
      <c r="M203" s="29"/>
      <c r="N203" s="29"/>
      <c r="O203" s="29"/>
      <c r="P203" s="29"/>
      <c r="Q203" s="29"/>
      <c r="R203" s="29"/>
      <c r="S203" s="29"/>
      <c r="T203" s="29"/>
      <c r="U203" s="29"/>
    </row>
    <row r="204" spans="1:21" s="83" customFormat="1" x14ac:dyDescent="0.25">
      <c r="A204" s="82"/>
      <c r="B204" s="78"/>
      <c r="C204" s="29"/>
      <c r="D204" s="29"/>
      <c r="E204" s="29"/>
      <c r="F204" s="29"/>
      <c r="G204" s="29"/>
      <c r="H204" s="29"/>
      <c r="I204" s="29"/>
      <c r="J204" s="29"/>
      <c r="K204" s="29"/>
      <c r="L204" s="29"/>
      <c r="M204" s="29"/>
      <c r="N204" s="29"/>
      <c r="O204" s="29"/>
      <c r="P204" s="29"/>
      <c r="Q204" s="29"/>
      <c r="R204" s="29"/>
      <c r="S204" s="29"/>
      <c r="T204" s="29"/>
      <c r="U204" s="29"/>
    </row>
    <row r="205" spans="1:21" s="83" customFormat="1" x14ac:dyDescent="0.25">
      <c r="A205" s="82"/>
      <c r="B205" s="78"/>
      <c r="C205" s="29"/>
      <c r="D205" s="29"/>
      <c r="E205" s="29"/>
      <c r="F205" s="29"/>
      <c r="G205" s="29"/>
      <c r="H205" s="29"/>
      <c r="I205" s="29"/>
      <c r="J205" s="29"/>
      <c r="K205" s="29"/>
      <c r="L205" s="29"/>
      <c r="M205" s="29"/>
      <c r="N205" s="29"/>
      <c r="O205" s="29"/>
      <c r="P205" s="29"/>
      <c r="Q205" s="29"/>
      <c r="R205" s="29"/>
      <c r="S205" s="29"/>
      <c r="T205" s="29"/>
      <c r="U205" s="29"/>
    </row>
    <row r="206" spans="1:21" s="83" customFormat="1" x14ac:dyDescent="0.25">
      <c r="A206" s="82"/>
      <c r="B206" s="78"/>
      <c r="C206" s="29"/>
      <c r="D206" s="29"/>
      <c r="E206" s="29"/>
      <c r="F206" s="29"/>
      <c r="G206" s="29"/>
      <c r="H206" s="29"/>
      <c r="I206" s="29"/>
      <c r="J206" s="29"/>
      <c r="K206" s="29"/>
      <c r="L206" s="29"/>
      <c r="M206" s="29"/>
      <c r="N206" s="29"/>
      <c r="O206" s="29"/>
      <c r="P206" s="29"/>
      <c r="Q206" s="29"/>
      <c r="R206" s="29"/>
      <c r="S206" s="29"/>
      <c r="T206" s="29"/>
      <c r="U206" s="29"/>
    </row>
    <row r="207" spans="1:21" s="83" customFormat="1" x14ac:dyDescent="0.25">
      <c r="A207" s="82"/>
      <c r="B207" s="78"/>
      <c r="C207" s="29"/>
      <c r="D207" s="29"/>
      <c r="E207" s="29"/>
      <c r="F207" s="29"/>
      <c r="G207" s="29"/>
      <c r="H207" s="29"/>
      <c r="I207" s="29"/>
      <c r="J207" s="29"/>
      <c r="K207" s="29"/>
      <c r="L207" s="29"/>
      <c r="M207" s="29"/>
      <c r="N207" s="29"/>
      <c r="O207" s="29"/>
      <c r="P207" s="29"/>
      <c r="Q207" s="29"/>
      <c r="R207" s="29"/>
      <c r="S207" s="29"/>
      <c r="T207" s="29"/>
      <c r="U207" s="29"/>
    </row>
    <row r="208" spans="1:21" s="83" customFormat="1" x14ac:dyDescent="0.25">
      <c r="A208" s="82"/>
      <c r="B208" s="78"/>
      <c r="C208" s="29"/>
      <c r="D208" s="29"/>
      <c r="E208" s="29"/>
      <c r="F208" s="29"/>
      <c r="G208" s="29"/>
      <c r="H208" s="29"/>
      <c r="I208" s="29"/>
      <c r="J208" s="29"/>
      <c r="K208" s="29"/>
      <c r="L208" s="29"/>
      <c r="M208" s="29"/>
      <c r="N208" s="29"/>
      <c r="O208" s="29"/>
      <c r="P208" s="29"/>
      <c r="Q208" s="29"/>
      <c r="R208" s="29"/>
      <c r="S208" s="29"/>
      <c r="T208" s="29"/>
      <c r="U208" s="29"/>
    </row>
  </sheetData>
  <mergeCells count="32">
    <mergeCell ref="A13:A22"/>
    <mergeCell ref="Q2:R3"/>
    <mergeCell ref="A39:U39"/>
    <mergeCell ref="A44:U44"/>
    <mergeCell ref="A32:A33"/>
    <mergeCell ref="A36:U36"/>
    <mergeCell ref="A37:U37"/>
    <mergeCell ref="A38:U38"/>
    <mergeCell ref="A10:A11"/>
    <mergeCell ref="A12:U12"/>
    <mergeCell ref="B26:U26"/>
    <mergeCell ref="A31:U31"/>
    <mergeCell ref="B15:U15"/>
    <mergeCell ref="A23:U23"/>
    <mergeCell ref="A24:A30"/>
    <mergeCell ref="A4:U4"/>
    <mergeCell ref="A45:U45"/>
    <mergeCell ref="A46:R46"/>
    <mergeCell ref="A40:U40"/>
    <mergeCell ref="A42:U42"/>
    <mergeCell ref="A43:U43"/>
    <mergeCell ref="A41:U41"/>
    <mergeCell ref="A5:U5"/>
    <mergeCell ref="A7:U7"/>
    <mergeCell ref="A9:U9"/>
    <mergeCell ref="U2:U3"/>
    <mergeCell ref="S2:S3"/>
    <mergeCell ref="T2:T3"/>
    <mergeCell ref="A2:A3"/>
    <mergeCell ref="B2:B3"/>
    <mergeCell ref="C2:D3"/>
    <mergeCell ref="E2:P3"/>
  </mergeCells>
  <printOptions horizontalCentered="1"/>
  <pageMargins left="0.196850393700787" right="0.196850393700787" top="0.39370078740157499" bottom="0.39370078740157499" header="0.31496062992126" footer="0.31496062992126"/>
  <pageSetup paperSize="9" scale="53" fitToHeight="0" orientation="landscape" r:id="rId1"/>
  <rowBreaks count="1" manualBreakCount="1">
    <brk id="30" max="20" man="1"/>
  </rowBreaks>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pageSetUpPr fitToPage="1"/>
  </sheetPr>
  <dimension ref="A1:D87"/>
  <sheetViews>
    <sheetView view="pageBreakPreview" zoomScaleSheetLayoutView="100" workbookViewId="0">
      <selection activeCell="L26" sqref="L26"/>
    </sheetView>
  </sheetViews>
  <sheetFormatPr defaultColWidth="8.7265625" defaultRowHeight="14.5" x14ac:dyDescent="0.35"/>
  <cols>
    <col min="1" max="1" width="81.26953125" customWidth="1"/>
    <col min="2" max="2" width="14.7265625" customWidth="1"/>
    <col min="3" max="3" width="14" customWidth="1"/>
    <col min="4" max="4" width="12.453125" customWidth="1"/>
  </cols>
  <sheetData>
    <row r="1" spans="1:4" ht="15.5" x14ac:dyDescent="0.35">
      <c r="A1" s="2" t="s">
        <v>21</v>
      </c>
    </row>
    <row r="2" spans="1:4" ht="61.4" customHeight="1" x14ac:dyDescent="0.35">
      <c r="A2" s="3" t="s">
        <v>22</v>
      </c>
      <c r="B2" s="4" t="s">
        <v>23</v>
      </c>
      <c r="C2" s="4" t="s">
        <v>24</v>
      </c>
      <c r="D2" s="5" t="s">
        <v>25</v>
      </c>
    </row>
    <row r="3" spans="1:4" x14ac:dyDescent="0.35">
      <c r="A3" s="681" t="s">
        <v>26</v>
      </c>
      <c r="B3" s="682"/>
      <c r="C3" s="682"/>
      <c r="D3" s="683"/>
    </row>
    <row r="4" spans="1:4" ht="15.5" x14ac:dyDescent="0.35">
      <c r="A4" s="6" t="s">
        <v>27</v>
      </c>
      <c r="B4" s="6"/>
      <c r="C4" s="7" t="s">
        <v>28</v>
      </c>
      <c r="D4" s="6"/>
    </row>
    <row r="5" spans="1:4" ht="15.5" x14ac:dyDescent="0.35">
      <c r="A5" s="6" t="s">
        <v>29</v>
      </c>
      <c r="B5" s="6"/>
      <c r="C5" s="7" t="s">
        <v>28</v>
      </c>
      <c r="D5" s="6"/>
    </row>
    <row r="6" spans="1:4" ht="15.5" x14ac:dyDescent="0.35">
      <c r="A6" s="6" t="s">
        <v>30</v>
      </c>
      <c r="B6" s="6"/>
      <c r="C6" s="7" t="s">
        <v>28</v>
      </c>
      <c r="D6" s="6"/>
    </row>
    <row r="7" spans="1:4" ht="15.5" x14ac:dyDescent="0.35">
      <c r="A7" s="6" t="s">
        <v>31</v>
      </c>
      <c r="B7" s="7" t="s">
        <v>28</v>
      </c>
      <c r="C7" s="6"/>
      <c r="D7" s="6"/>
    </row>
    <row r="8" spans="1:4" x14ac:dyDescent="0.35">
      <c r="A8" s="684" t="s">
        <v>32</v>
      </c>
      <c r="B8" s="684"/>
      <c r="C8" s="684"/>
      <c r="D8" s="684"/>
    </row>
    <row r="9" spans="1:4" ht="15.5" x14ac:dyDescent="0.35">
      <c r="A9" s="6" t="s">
        <v>33</v>
      </c>
      <c r="B9" s="7" t="s">
        <v>28</v>
      </c>
      <c r="C9" s="6"/>
      <c r="D9" s="6"/>
    </row>
    <row r="10" spans="1:4" ht="15.5" x14ac:dyDescent="0.35">
      <c r="A10" s="6" t="s">
        <v>34</v>
      </c>
      <c r="B10" s="7" t="s">
        <v>28</v>
      </c>
      <c r="C10" s="6"/>
      <c r="D10" s="6"/>
    </row>
    <row r="11" spans="1:4" ht="15.5" x14ac:dyDescent="0.35">
      <c r="A11" s="6" t="s">
        <v>35</v>
      </c>
      <c r="B11" s="7" t="s">
        <v>28</v>
      </c>
      <c r="C11" s="6"/>
      <c r="D11" s="6"/>
    </row>
    <row r="12" spans="1:4" ht="15.5" x14ac:dyDescent="0.35">
      <c r="A12" s="6" t="s">
        <v>36</v>
      </c>
      <c r="B12" s="7" t="s">
        <v>28</v>
      </c>
      <c r="C12" s="6"/>
      <c r="D12" s="6"/>
    </row>
    <row r="13" spans="1:4" ht="15.5" x14ac:dyDescent="0.35">
      <c r="A13" s="6" t="s">
        <v>37</v>
      </c>
      <c r="B13" s="7" t="s">
        <v>28</v>
      </c>
      <c r="C13" s="6"/>
      <c r="D13" s="6"/>
    </row>
    <row r="14" spans="1:4" ht="15.5" x14ac:dyDescent="0.35">
      <c r="A14" s="8" t="s">
        <v>38</v>
      </c>
      <c r="B14" s="7" t="s">
        <v>28</v>
      </c>
      <c r="C14" s="6"/>
      <c r="D14" s="6"/>
    </row>
    <row r="15" spans="1:4" x14ac:dyDescent="0.35">
      <c r="A15" s="685" t="s">
        <v>39</v>
      </c>
      <c r="B15" s="685"/>
      <c r="C15" s="685"/>
      <c r="D15" s="685"/>
    </row>
    <row r="16" spans="1:4" ht="15.5" x14ac:dyDescent="0.35">
      <c r="A16" s="9" t="s">
        <v>40</v>
      </c>
      <c r="B16" s="7" t="s">
        <v>28</v>
      </c>
      <c r="C16" s="6"/>
      <c r="D16" s="6"/>
    </row>
    <row r="17" spans="1:4" ht="15.5" x14ac:dyDescent="0.35">
      <c r="A17" s="9" t="s">
        <v>41</v>
      </c>
      <c r="B17" s="7" t="s">
        <v>28</v>
      </c>
      <c r="C17" s="6"/>
      <c r="D17" s="6"/>
    </row>
    <row r="18" spans="1:4" ht="29" x14ac:dyDescent="0.35">
      <c r="A18" s="9" t="s">
        <v>42</v>
      </c>
      <c r="B18" s="7" t="s">
        <v>28</v>
      </c>
      <c r="C18" s="6"/>
      <c r="D18" s="6"/>
    </row>
    <row r="19" spans="1:4" ht="15.5" x14ac:dyDescent="0.35">
      <c r="A19" s="9" t="s">
        <v>43</v>
      </c>
      <c r="B19" s="7" t="s">
        <v>28</v>
      </c>
      <c r="C19" s="6"/>
      <c r="D19" s="6"/>
    </row>
    <row r="20" spans="1:4" ht="15.5" x14ac:dyDescent="0.35">
      <c r="A20" s="9" t="s">
        <v>44</v>
      </c>
      <c r="B20" s="7" t="s">
        <v>28</v>
      </c>
      <c r="C20" s="6"/>
      <c r="D20" s="6"/>
    </row>
    <row r="21" spans="1:4" ht="15.5" x14ac:dyDescent="0.35">
      <c r="A21" s="9" t="s">
        <v>45</v>
      </c>
      <c r="B21" s="7" t="s">
        <v>28</v>
      </c>
      <c r="C21" s="6"/>
      <c r="D21" s="6"/>
    </row>
    <row r="22" spans="1:4" ht="15.5" x14ac:dyDescent="0.35">
      <c r="A22" s="9" t="s">
        <v>46</v>
      </c>
      <c r="B22" s="7" t="s">
        <v>28</v>
      </c>
      <c r="C22" s="6"/>
      <c r="D22" s="6"/>
    </row>
    <row r="23" spans="1:4" ht="15.5" x14ac:dyDescent="0.35">
      <c r="A23" s="9" t="s">
        <v>47</v>
      </c>
      <c r="B23" s="7" t="s">
        <v>28</v>
      </c>
      <c r="C23" s="6"/>
      <c r="D23" s="6"/>
    </row>
    <row r="24" spans="1:4" ht="15.5" x14ac:dyDescent="0.35">
      <c r="A24" s="6" t="s">
        <v>48</v>
      </c>
      <c r="B24" s="7" t="s">
        <v>28</v>
      </c>
      <c r="C24" s="6"/>
      <c r="D24" s="6"/>
    </row>
    <row r="25" spans="1:4" ht="15.5" x14ac:dyDescent="0.35">
      <c r="A25" s="9" t="s">
        <v>49</v>
      </c>
      <c r="B25" s="7" t="s">
        <v>28</v>
      </c>
      <c r="C25" s="6"/>
      <c r="D25" s="6"/>
    </row>
    <row r="26" spans="1:4" ht="15.5" x14ac:dyDescent="0.35">
      <c r="A26" s="9" t="s">
        <v>50</v>
      </c>
      <c r="B26" s="7" t="s">
        <v>28</v>
      </c>
      <c r="C26" s="5"/>
      <c r="D26" s="6"/>
    </row>
    <row r="27" spans="1:4" ht="15.5" x14ac:dyDescent="0.35">
      <c r="A27" s="9" t="s">
        <v>51</v>
      </c>
      <c r="B27" s="7" t="s">
        <v>28</v>
      </c>
      <c r="C27" s="6"/>
      <c r="D27" s="6"/>
    </row>
    <row r="28" spans="1:4" ht="15.5" x14ac:dyDescent="0.35">
      <c r="A28" s="9" t="s">
        <v>52</v>
      </c>
      <c r="B28" s="7" t="s">
        <v>28</v>
      </c>
      <c r="C28" s="5"/>
      <c r="D28" s="6"/>
    </row>
    <row r="29" spans="1:4" ht="15.65" customHeight="1" x14ac:dyDescent="0.35">
      <c r="A29" s="9" t="s">
        <v>53</v>
      </c>
      <c r="B29" s="7" t="s">
        <v>28</v>
      </c>
      <c r="C29" s="5"/>
      <c r="D29" s="6"/>
    </row>
    <row r="30" spans="1:4" ht="15.65" customHeight="1" x14ac:dyDescent="0.35">
      <c r="A30" s="9" t="s">
        <v>54</v>
      </c>
      <c r="B30" s="7" t="s">
        <v>28</v>
      </c>
      <c r="C30" s="5"/>
      <c r="D30" s="6"/>
    </row>
    <row r="31" spans="1:4" ht="15.5" x14ac:dyDescent="0.35">
      <c r="A31" s="9" t="s">
        <v>55</v>
      </c>
      <c r="B31" s="7" t="s">
        <v>28</v>
      </c>
      <c r="C31" s="5"/>
      <c r="D31" s="6"/>
    </row>
    <row r="32" spans="1:4" ht="15.5" x14ac:dyDescent="0.35">
      <c r="A32" s="9" t="s">
        <v>56</v>
      </c>
      <c r="B32" s="7" t="s">
        <v>28</v>
      </c>
      <c r="C32" s="5"/>
      <c r="D32" s="6"/>
    </row>
    <row r="33" spans="1:4" ht="15.5" x14ac:dyDescent="0.35">
      <c r="A33" s="8" t="s">
        <v>1</v>
      </c>
      <c r="B33" s="7"/>
      <c r="C33" s="5"/>
      <c r="D33" s="7" t="s">
        <v>28</v>
      </c>
    </row>
    <row r="34" spans="1:4" ht="15.5" x14ac:dyDescent="0.35">
      <c r="A34" s="8" t="s">
        <v>2</v>
      </c>
      <c r="B34" s="7"/>
      <c r="C34" s="5"/>
      <c r="D34" s="7" t="s">
        <v>28</v>
      </c>
    </row>
    <row r="35" spans="1:4" ht="15.5" x14ac:dyDescent="0.35">
      <c r="A35" s="8" t="s">
        <v>3</v>
      </c>
      <c r="B35" s="7" t="s">
        <v>28</v>
      </c>
      <c r="C35" s="5"/>
      <c r="D35" s="6"/>
    </row>
    <row r="36" spans="1:4" ht="15.5" x14ac:dyDescent="0.35">
      <c r="A36" s="8" t="s">
        <v>57</v>
      </c>
      <c r="B36" s="7" t="s">
        <v>28</v>
      </c>
      <c r="C36" s="5"/>
      <c r="D36" s="6"/>
    </row>
    <row r="37" spans="1:4" ht="15.5" x14ac:dyDescent="0.35">
      <c r="A37" s="8" t="s">
        <v>58</v>
      </c>
      <c r="B37" s="7"/>
      <c r="C37" s="5"/>
      <c r="D37" s="7" t="s">
        <v>28</v>
      </c>
    </row>
    <row r="38" spans="1:4" ht="15.5" x14ac:dyDescent="0.35">
      <c r="A38" s="8" t="s">
        <v>4</v>
      </c>
      <c r="B38" s="7" t="s">
        <v>28</v>
      </c>
      <c r="C38" s="5"/>
      <c r="D38" s="7" t="s">
        <v>28</v>
      </c>
    </row>
    <row r="39" spans="1:4" ht="15.5" x14ac:dyDescent="0.35">
      <c r="A39" s="8" t="s">
        <v>5</v>
      </c>
      <c r="B39" s="7"/>
      <c r="C39" s="5"/>
      <c r="D39" s="7" t="s">
        <v>28</v>
      </c>
    </row>
    <row r="40" spans="1:4" ht="15.5" x14ac:dyDescent="0.35">
      <c r="A40" s="8" t="s">
        <v>6</v>
      </c>
      <c r="B40" s="7"/>
      <c r="C40" s="5"/>
      <c r="D40" s="6"/>
    </row>
    <row r="41" spans="1:4" ht="15.5" x14ac:dyDescent="0.35">
      <c r="A41" s="10" t="s">
        <v>59</v>
      </c>
      <c r="B41" s="7" t="s">
        <v>28</v>
      </c>
      <c r="C41" s="5"/>
      <c r="D41" s="6"/>
    </row>
    <row r="42" spans="1:4" ht="15.5" x14ac:dyDescent="0.35">
      <c r="A42" s="8" t="s">
        <v>60</v>
      </c>
      <c r="B42" s="7" t="s">
        <v>28</v>
      </c>
      <c r="C42" s="5"/>
      <c r="D42" s="6"/>
    </row>
    <row r="43" spans="1:4" ht="15.5" x14ac:dyDescent="0.35">
      <c r="A43" s="8" t="s">
        <v>61</v>
      </c>
      <c r="B43" s="7" t="s">
        <v>28</v>
      </c>
      <c r="C43" s="5"/>
      <c r="D43" s="6"/>
    </row>
    <row r="44" spans="1:4" ht="15.5" x14ac:dyDescent="0.35">
      <c r="A44" s="10" t="s">
        <v>7</v>
      </c>
      <c r="B44" s="7" t="s">
        <v>28</v>
      </c>
      <c r="C44" s="5"/>
      <c r="D44" s="6"/>
    </row>
    <row r="45" spans="1:4" ht="15.5" x14ac:dyDescent="0.35">
      <c r="A45" s="10" t="s">
        <v>8</v>
      </c>
      <c r="B45" s="7" t="s">
        <v>28</v>
      </c>
      <c r="C45" s="5"/>
      <c r="D45" s="6"/>
    </row>
    <row r="46" spans="1:4" ht="15.5" x14ac:dyDescent="0.35">
      <c r="A46" s="11" t="s">
        <v>62</v>
      </c>
      <c r="B46" s="7"/>
      <c r="C46" s="5"/>
      <c r="D46" s="7" t="s">
        <v>28</v>
      </c>
    </row>
    <row r="47" spans="1:4" ht="15.5" x14ac:dyDescent="0.35">
      <c r="A47" s="11" t="s">
        <v>63</v>
      </c>
      <c r="B47" s="7"/>
      <c r="C47" s="7"/>
      <c r="D47" s="7" t="s">
        <v>28</v>
      </c>
    </row>
    <row r="48" spans="1:4" ht="15.5" x14ac:dyDescent="0.35">
      <c r="A48" s="11" t="s">
        <v>64</v>
      </c>
      <c r="B48" s="7"/>
      <c r="C48" s="7"/>
      <c r="D48" s="7" t="s">
        <v>28</v>
      </c>
    </row>
    <row r="49" spans="1:4" ht="15.5" x14ac:dyDescent="0.35">
      <c r="A49" s="11" t="s">
        <v>65</v>
      </c>
      <c r="B49" s="7"/>
      <c r="C49" s="7"/>
      <c r="D49" s="7" t="s">
        <v>28</v>
      </c>
    </row>
    <row r="50" spans="1:4" x14ac:dyDescent="0.35">
      <c r="A50" s="685" t="s">
        <v>66</v>
      </c>
      <c r="B50" s="685"/>
      <c r="C50" s="685"/>
      <c r="D50" s="685"/>
    </row>
    <row r="51" spans="1:4" ht="29" x14ac:dyDescent="0.35">
      <c r="A51" s="12" t="s">
        <v>67</v>
      </c>
      <c r="B51" s="7"/>
      <c r="C51" s="13" t="s">
        <v>28</v>
      </c>
      <c r="D51" s="6"/>
    </row>
    <row r="52" spans="1:4" ht="33" customHeight="1" x14ac:dyDescent="0.35">
      <c r="A52" s="12" t="s">
        <v>68</v>
      </c>
      <c r="B52" s="7"/>
      <c r="C52" s="13" t="s">
        <v>28</v>
      </c>
      <c r="D52" s="6"/>
    </row>
    <row r="53" spans="1:4" ht="43.5" x14ac:dyDescent="0.35">
      <c r="A53" s="12" t="s">
        <v>69</v>
      </c>
      <c r="B53" s="5"/>
      <c r="C53" s="13" t="s">
        <v>28</v>
      </c>
      <c r="D53" s="6"/>
    </row>
    <row r="54" spans="1:4" ht="15.5" x14ac:dyDescent="0.35">
      <c r="A54" s="14" t="s">
        <v>70</v>
      </c>
      <c r="B54" s="5"/>
      <c r="C54" s="13"/>
      <c r="D54" s="6"/>
    </row>
    <row r="55" spans="1:4" ht="15.5" x14ac:dyDescent="0.35">
      <c r="A55" s="15" t="s">
        <v>71</v>
      </c>
      <c r="B55" s="5"/>
      <c r="C55" s="13"/>
      <c r="D55" s="13" t="s">
        <v>28</v>
      </c>
    </row>
    <row r="56" spans="1:4" ht="15.5" x14ac:dyDescent="0.35">
      <c r="A56" s="15" t="s">
        <v>72</v>
      </c>
      <c r="B56" s="5"/>
      <c r="C56" s="13"/>
      <c r="D56" s="13" t="s">
        <v>28</v>
      </c>
    </row>
    <row r="57" spans="1:4" ht="15.5" x14ac:dyDescent="0.35">
      <c r="A57" s="15" t="s">
        <v>9</v>
      </c>
      <c r="B57" s="5"/>
      <c r="C57" s="13"/>
      <c r="D57" s="13" t="s">
        <v>28</v>
      </c>
    </row>
    <row r="58" spans="1:4" ht="15.5" x14ac:dyDescent="0.35">
      <c r="A58" s="15" t="s">
        <v>73</v>
      </c>
      <c r="B58" s="5"/>
      <c r="C58" s="13"/>
      <c r="D58" s="13" t="s">
        <v>28</v>
      </c>
    </row>
    <row r="59" spans="1:4" ht="15.5" x14ac:dyDescent="0.35">
      <c r="A59" s="15" t="s">
        <v>74</v>
      </c>
      <c r="B59" s="5"/>
      <c r="C59" s="13"/>
      <c r="D59" s="13" t="s">
        <v>28</v>
      </c>
    </row>
    <row r="60" spans="1:4" ht="15.5" x14ac:dyDescent="0.35">
      <c r="A60" s="15" t="s">
        <v>75</v>
      </c>
      <c r="B60" s="5"/>
      <c r="C60" s="13"/>
      <c r="D60" s="13" t="s">
        <v>28</v>
      </c>
    </row>
    <row r="61" spans="1:4" ht="15.5" x14ac:dyDescent="0.35">
      <c r="A61" s="16" t="s">
        <v>76</v>
      </c>
      <c r="B61" s="5"/>
      <c r="C61" s="13"/>
      <c r="D61" s="6"/>
    </row>
    <row r="62" spans="1:4" ht="15.5" x14ac:dyDescent="0.35">
      <c r="A62" s="15" t="s">
        <v>75</v>
      </c>
      <c r="B62" s="13" t="s">
        <v>28</v>
      </c>
      <c r="C62" s="13"/>
      <c r="D62" s="6"/>
    </row>
    <row r="63" spans="1:4" ht="29" x14ac:dyDescent="0.35">
      <c r="A63" s="14" t="s">
        <v>77</v>
      </c>
      <c r="B63" s="5"/>
      <c r="C63" s="13"/>
      <c r="D63" s="6"/>
    </row>
    <row r="64" spans="1:4" ht="15.5" x14ac:dyDescent="0.35">
      <c r="A64" s="15" t="s">
        <v>78</v>
      </c>
      <c r="B64" s="13" t="s">
        <v>28</v>
      </c>
      <c r="C64" s="13"/>
      <c r="D64" s="6"/>
    </row>
    <row r="65" spans="1:4" ht="15.5" x14ac:dyDescent="0.35">
      <c r="A65" s="14" t="s">
        <v>79</v>
      </c>
      <c r="B65" s="5"/>
      <c r="C65" s="13"/>
      <c r="D65" s="6"/>
    </row>
    <row r="66" spans="1:4" ht="15.5" x14ac:dyDescent="0.35">
      <c r="A66" s="14" t="s">
        <v>80</v>
      </c>
      <c r="B66" s="13" t="s">
        <v>28</v>
      </c>
      <c r="C66" s="13"/>
      <c r="D66" s="6"/>
    </row>
    <row r="67" spans="1:4" x14ac:dyDescent="0.35">
      <c r="A67" s="685" t="s">
        <v>81</v>
      </c>
      <c r="B67" s="685"/>
      <c r="C67" s="685"/>
      <c r="D67" s="685"/>
    </row>
    <row r="68" spans="1:4" s="18" customFormat="1" ht="29" x14ac:dyDescent="0.35">
      <c r="A68" s="9" t="s">
        <v>82</v>
      </c>
      <c r="B68" s="13" t="s">
        <v>28</v>
      </c>
      <c r="C68" s="6"/>
      <c r="D68" s="17"/>
    </row>
    <row r="69" spans="1:4" s="18" customFormat="1" ht="15.5" x14ac:dyDescent="0.35">
      <c r="A69" s="11" t="s">
        <v>10</v>
      </c>
      <c r="B69" s="13"/>
      <c r="C69" s="13"/>
      <c r="D69" s="13" t="s">
        <v>28</v>
      </c>
    </row>
    <row r="70" spans="1:4" s="18" customFormat="1" ht="15.5" x14ac:dyDescent="0.35">
      <c r="A70" s="11" t="s">
        <v>11</v>
      </c>
      <c r="B70" s="13"/>
      <c r="C70" s="13"/>
      <c r="D70" s="13" t="s">
        <v>28</v>
      </c>
    </row>
    <row r="71" spans="1:4" s="18" customFormat="1" ht="15.5" x14ac:dyDescent="0.35">
      <c r="A71" s="11" t="s">
        <v>12</v>
      </c>
      <c r="B71" s="13"/>
      <c r="C71" s="13"/>
      <c r="D71" s="13" t="s">
        <v>28</v>
      </c>
    </row>
    <row r="72" spans="1:4" s="18" customFormat="1" ht="15.5" x14ac:dyDescent="0.35">
      <c r="A72" s="11" t="s">
        <v>13</v>
      </c>
      <c r="B72" s="13"/>
      <c r="C72" s="13"/>
      <c r="D72" s="13" t="s">
        <v>28</v>
      </c>
    </row>
    <row r="73" spans="1:4" s="18" customFormat="1" ht="15.5" x14ac:dyDescent="0.35">
      <c r="A73" s="11" t="s">
        <v>14</v>
      </c>
      <c r="B73" s="13" t="s">
        <v>28</v>
      </c>
      <c r="C73" s="13"/>
      <c r="D73" s="6"/>
    </row>
    <row r="74" spans="1:4" ht="15" customHeight="1" x14ac:dyDescent="0.35">
      <c r="A74" s="680" t="s">
        <v>83</v>
      </c>
      <c r="B74" s="680"/>
      <c r="C74" s="680"/>
      <c r="D74" s="680"/>
    </row>
    <row r="75" spans="1:4" ht="29" x14ac:dyDescent="0.35">
      <c r="A75" s="19" t="s">
        <v>84</v>
      </c>
      <c r="B75" s="13" t="s">
        <v>28</v>
      </c>
      <c r="C75" s="17"/>
      <c r="D75" s="6"/>
    </row>
    <row r="76" spans="1:4" ht="29" x14ac:dyDescent="0.35">
      <c r="A76" s="19" t="s">
        <v>85</v>
      </c>
      <c r="B76" s="13" t="s">
        <v>28</v>
      </c>
      <c r="C76" s="17"/>
      <c r="D76" s="6"/>
    </row>
    <row r="77" spans="1:4" ht="15.5" x14ac:dyDescent="0.35">
      <c r="A77" s="20" t="s">
        <v>86</v>
      </c>
      <c r="B77" s="7"/>
      <c r="C77" s="6"/>
      <c r="D77" s="6"/>
    </row>
    <row r="78" spans="1:4" ht="15.5" x14ac:dyDescent="0.35">
      <c r="A78" s="21" t="s">
        <v>16</v>
      </c>
      <c r="B78" s="7" t="s">
        <v>28</v>
      </c>
      <c r="C78" s="6"/>
      <c r="D78" s="6"/>
    </row>
    <row r="79" spans="1:4" ht="15.5" x14ac:dyDescent="0.35">
      <c r="A79" s="22" t="s">
        <v>87</v>
      </c>
      <c r="B79" s="7" t="s">
        <v>28</v>
      </c>
      <c r="C79" s="6"/>
      <c r="D79" s="6"/>
    </row>
    <row r="80" spans="1:4" ht="15.5" x14ac:dyDescent="0.35">
      <c r="A80" s="20" t="s">
        <v>88</v>
      </c>
      <c r="B80" s="7" t="s">
        <v>28</v>
      </c>
      <c r="C80" s="6"/>
      <c r="D80" s="6"/>
    </row>
    <row r="81" spans="1:4" ht="15.5" x14ac:dyDescent="0.35">
      <c r="A81" s="23" t="s">
        <v>89</v>
      </c>
      <c r="B81" s="7"/>
      <c r="C81" s="6"/>
      <c r="D81" s="6"/>
    </row>
    <row r="82" spans="1:4" ht="15.5" x14ac:dyDescent="0.35">
      <c r="A82" s="22" t="s">
        <v>90</v>
      </c>
      <c r="B82" s="7" t="s">
        <v>28</v>
      </c>
      <c r="C82" s="6"/>
      <c r="D82" s="6"/>
    </row>
    <row r="83" spans="1:4" ht="15.5" x14ac:dyDescent="0.35">
      <c r="A83" s="22" t="s">
        <v>91</v>
      </c>
      <c r="B83" s="7" t="s">
        <v>28</v>
      </c>
      <c r="C83" s="6"/>
      <c r="D83" s="6"/>
    </row>
    <row r="84" spans="1:4" ht="15.5" x14ac:dyDescent="0.35">
      <c r="A84" s="22" t="s">
        <v>92</v>
      </c>
      <c r="B84" s="7" t="s">
        <v>28</v>
      </c>
      <c r="C84" s="6"/>
      <c r="D84" s="6"/>
    </row>
    <row r="85" spans="1:4" ht="15.5" x14ac:dyDescent="0.35">
      <c r="A85" s="24" t="s">
        <v>93</v>
      </c>
      <c r="B85" s="7" t="s">
        <v>28</v>
      </c>
      <c r="C85" s="6"/>
      <c r="D85" s="6"/>
    </row>
    <row r="86" spans="1:4" ht="15.5" x14ac:dyDescent="0.35">
      <c r="A86" s="25" t="s">
        <v>94</v>
      </c>
      <c r="B86" s="7" t="s">
        <v>28</v>
      </c>
      <c r="C86" s="6"/>
      <c r="D86" s="6"/>
    </row>
    <row r="87" spans="1:4" x14ac:dyDescent="0.35">
      <c r="A87" s="26" t="s">
        <v>95</v>
      </c>
      <c r="B87" s="27">
        <f>COUNTIF(B4:B86,"Ö")</f>
        <v>47</v>
      </c>
      <c r="C87" s="27">
        <f>COUNTIF(C4:C85,"Ö")</f>
        <v>6</v>
      </c>
      <c r="D87" s="27">
        <f>COUNTIF(D4:D86,"Ö")</f>
        <v>19</v>
      </c>
    </row>
  </sheetData>
  <mergeCells count="6">
    <mergeCell ref="A74:D74"/>
    <mergeCell ref="A3:D3"/>
    <mergeCell ref="A8:D8"/>
    <mergeCell ref="A15:D15"/>
    <mergeCell ref="A50:D50"/>
    <mergeCell ref="A67:D67"/>
  </mergeCells>
  <pageMargins left="0.23622047244094491" right="0.23622047244094491" top="0.74803149606299213" bottom="0.74803149606299213" header="0.31496062992125984" footer="0.31496062992125984"/>
  <pageSetup paperSize="9" scale="81" fitToHeight="0" orientation="portrait" r:id="rId1"/>
  <headerFooter>
    <oddFooter xml:space="preserve">&amp;R
As of &amp;D, &amp;T
EMBARGO Until 11 July 2014, 10:00 AM </oddFooter>
  </headerFooter>
  <rowBreaks count="1" manualBreakCount="1">
    <brk id="49" max="3"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4"/>
  <sheetViews>
    <sheetView topLeftCell="A4" workbookViewId="0">
      <selection activeCell="A31" sqref="A31"/>
    </sheetView>
  </sheetViews>
  <sheetFormatPr defaultRowHeight="14.5" x14ac:dyDescent="0.35"/>
  <cols>
    <col min="1" max="1" width="32.54296875" bestFit="1" customWidth="1"/>
    <col min="19" max="19" width="9.54296875" bestFit="1" customWidth="1"/>
  </cols>
  <sheetData>
    <row r="1" spans="1:20" x14ac:dyDescent="0.35">
      <c r="A1" t="s">
        <v>313</v>
      </c>
      <c r="B1">
        <v>10</v>
      </c>
      <c r="C1">
        <v>0</v>
      </c>
      <c r="D1">
        <v>3</v>
      </c>
      <c r="E1">
        <v>13</v>
      </c>
      <c r="F1">
        <f t="shared" ref="F1:F14" si="0">SUM(B1:C1)/E1</f>
        <v>0.76923076923076927</v>
      </c>
      <c r="G1">
        <v>1</v>
      </c>
      <c r="M1">
        <v>1</v>
      </c>
      <c r="N1" s="224" t="s">
        <v>313</v>
      </c>
      <c r="O1">
        <v>10</v>
      </c>
      <c r="P1">
        <v>0</v>
      </c>
      <c r="Q1">
        <v>3</v>
      </c>
      <c r="R1">
        <v>13</v>
      </c>
      <c r="T1">
        <f t="shared" ref="T1:T14" si="1">SUM(O1:P1)/R1</f>
        <v>0.76923076923076927</v>
      </c>
    </row>
    <row r="2" spans="1:20" x14ac:dyDescent="0.35">
      <c r="A2" t="s">
        <v>309</v>
      </c>
      <c r="B2">
        <v>3</v>
      </c>
      <c r="C2">
        <v>0</v>
      </c>
      <c r="D2">
        <v>1</v>
      </c>
      <c r="E2">
        <v>4</v>
      </c>
      <c r="F2">
        <f t="shared" si="0"/>
        <v>0.75</v>
      </c>
      <c r="G2">
        <v>2</v>
      </c>
      <c r="M2">
        <v>2</v>
      </c>
      <c r="N2" s="224" t="s">
        <v>309</v>
      </c>
      <c r="O2">
        <v>3</v>
      </c>
      <c r="P2">
        <v>0</v>
      </c>
      <c r="Q2">
        <v>1</v>
      </c>
      <c r="R2">
        <v>4</v>
      </c>
      <c r="T2">
        <f t="shared" si="1"/>
        <v>0.75</v>
      </c>
    </row>
    <row r="3" spans="1:20" x14ac:dyDescent="0.35">
      <c r="A3" t="s">
        <v>315</v>
      </c>
      <c r="B3">
        <v>10</v>
      </c>
      <c r="C3">
        <v>4</v>
      </c>
      <c r="D3">
        <v>5</v>
      </c>
      <c r="E3">
        <v>19</v>
      </c>
      <c r="F3">
        <f t="shared" si="0"/>
        <v>0.73684210526315785</v>
      </c>
      <c r="G3">
        <v>3</v>
      </c>
      <c r="M3">
        <v>3</v>
      </c>
      <c r="N3" s="224" t="s">
        <v>315</v>
      </c>
      <c r="O3">
        <v>10</v>
      </c>
      <c r="P3">
        <v>4</v>
      </c>
      <c r="Q3">
        <v>5</v>
      </c>
      <c r="R3">
        <v>19</v>
      </c>
      <c r="T3">
        <f t="shared" si="1"/>
        <v>0.73684210526315785</v>
      </c>
    </row>
    <row r="4" spans="1:20" x14ac:dyDescent="0.35">
      <c r="A4" t="s">
        <v>307</v>
      </c>
      <c r="B4">
        <v>22</v>
      </c>
      <c r="C4">
        <v>5</v>
      </c>
      <c r="D4">
        <v>10</v>
      </c>
      <c r="E4">
        <v>37</v>
      </c>
      <c r="F4">
        <f t="shared" si="0"/>
        <v>0.72972972972972971</v>
      </c>
      <c r="G4">
        <v>4</v>
      </c>
      <c r="M4">
        <v>4</v>
      </c>
      <c r="N4" t="s">
        <v>314</v>
      </c>
      <c r="O4">
        <v>24</v>
      </c>
      <c r="P4">
        <v>9</v>
      </c>
      <c r="Q4">
        <v>17</v>
      </c>
      <c r="R4">
        <v>50</v>
      </c>
      <c r="T4">
        <f t="shared" si="1"/>
        <v>0.66</v>
      </c>
    </row>
    <row r="5" spans="1:20" x14ac:dyDescent="0.35">
      <c r="A5" t="s">
        <v>314</v>
      </c>
      <c r="B5">
        <v>24</v>
      </c>
      <c r="C5">
        <v>9</v>
      </c>
      <c r="D5">
        <v>17</v>
      </c>
      <c r="E5">
        <v>50</v>
      </c>
      <c r="F5">
        <f t="shared" si="0"/>
        <v>0.66</v>
      </c>
      <c r="G5">
        <v>5</v>
      </c>
      <c r="M5">
        <v>5</v>
      </c>
      <c r="N5" t="s">
        <v>312</v>
      </c>
      <c r="O5">
        <v>16</v>
      </c>
      <c r="P5">
        <v>2</v>
      </c>
      <c r="Q5">
        <v>10</v>
      </c>
      <c r="R5">
        <v>28</v>
      </c>
      <c r="T5">
        <f t="shared" si="1"/>
        <v>0.6428571428571429</v>
      </c>
    </row>
    <row r="6" spans="1:20" x14ac:dyDescent="0.35">
      <c r="A6" t="s">
        <v>312</v>
      </c>
      <c r="B6">
        <v>16</v>
      </c>
      <c r="C6">
        <v>2</v>
      </c>
      <c r="D6">
        <v>10</v>
      </c>
      <c r="E6">
        <v>28</v>
      </c>
      <c r="F6">
        <f t="shared" si="0"/>
        <v>0.6428571428571429</v>
      </c>
      <c r="G6">
        <v>6</v>
      </c>
      <c r="M6">
        <v>6</v>
      </c>
      <c r="N6" t="s">
        <v>311</v>
      </c>
      <c r="O6">
        <v>7</v>
      </c>
      <c r="P6">
        <v>0</v>
      </c>
      <c r="Q6">
        <v>4</v>
      </c>
      <c r="R6">
        <v>11</v>
      </c>
      <c r="T6">
        <f t="shared" si="1"/>
        <v>0.63636363636363635</v>
      </c>
    </row>
    <row r="7" spans="1:20" x14ac:dyDescent="0.35">
      <c r="A7" t="s">
        <v>311</v>
      </c>
      <c r="B7">
        <v>7</v>
      </c>
      <c r="C7">
        <v>0</v>
      </c>
      <c r="D7">
        <v>4</v>
      </c>
      <c r="E7">
        <v>11</v>
      </c>
      <c r="F7">
        <f t="shared" si="0"/>
        <v>0.63636363636363635</v>
      </c>
      <c r="G7">
        <v>7</v>
      </c>
      <c r="M7">
        <v>7</v>
      </c>
      <c r="N7" t="s">
        <v>307</v>
      </c>
      <c r="O7">
        <v>18</v>
      </c>
      <c r="P7">
        <v>5</v>
      </c>
      <c r="Q7">
        <v>14</v>
      </c>
      <c r="R7">
        <v>37</v>
      </c>
      <c r="T7">
        <f t="shared" si="1"/>
        <v>0.6216216216216216</v>
      </c>
    </row>
    <row r="8" spans="1:20" x14ac:dyDescent="0.35">
      <c r="A8" t="s">
        <v>316</v>
      </c>
      <c r="B8">
        <v>7</v>
      </c>
      <c r="C8">
        <v>6</v>
      </c>
      <c r="D8">
        <v>8</v>
      </c>
      <c r="E8">
        <v>21</v>
      </c>
      <c r="F8">
        <f t="shared" si="0"/>
        <v>0.61904761904761907</v>
      </c>
      <c r="G8">
        <v>8</v>
      </c>
      <c r="M8">
        <v>8</v>
      </c>
      <c r="N8" t="s">
        <v>316</v>
      </c>
      <c r="O8">
        <v>7</v>
      </c>
      <c r="P8">
        <v>6</v>
      </c>
      <c r="Q8">
        <v>8</v>
      </c>
      <c r="R8">
        <v>21</v>
      </c>
      <c r="T8">
        <f t="shared" si="1"/>
        <v>0.61904761904761907</v>
      </c>
    </row>
    <row r="9" spans="1:20" x14ac:dyDescent="0.35">
      <c r="A9" t="s">
        <v>304</v>
      </c>
      <c r="B9">
        <v>7</v>
      </c>
      <c r="C9">
        <v>1</v>
      </c>
      <c r="D9">
        <v>5</v>
      </c>
      <c r="E9">
        <v>13</v>
      </c>
      <c r="F9">
        <f t="shared" si="0"/>
        <v>0.61538461538461542</v>
      </c>
      <c r="G9">
        <v>9</v>
      </c>
      <c r="H9" t="s">
        <v>292</v>
      </c>
      <c r="M9">
        <v>9</v>
      </c>
      <c r="N9" t="s">
        <v>304</v>
      </c>
      <c r="O9">
        <v>7</v>
      </c>
      <c r="P9">
        <v>1</v>
      </c>
      <c r="Q9">
        <v>5</v>
      </c>
      <c r="R9">
        <v>13</v>
      </c>
      <c r="T9">
        <f t="shared" si="1"/>
        <v>0.61538461538461542</v>
      </c>
    </row>
    <row r="10" spans="1:20" x14ac:dyDescent="0.35">
      <c r="A10" t="s">
        <v>310</v>
      </c>
      <c r="B10">
        <v>2</v>
      </c>
      <c r="C10">
        <v>2</v>
      </c>
      <c r="D10">
        <v>3</v>
      </c>
      <c r="E10">
        <v>7</v>
      </c>
      <c r="F10">
        <f t="shared" si="0"/>
        <v>0.5714285714285714</v>
      </c>
      <c r="G10">
        <v>10</v>
      </c>
      <c r="M10">
        <v>10</v>
      </c>
      <c r="N10" t="s">
        <v>310</v>
      </c>
      <c r="O10">
        <v>2</v>
      </c>
      <c r="P10">
        <v>2</v>
      </c>
      <c r="Q10">
        <v>3</v>
      </c>
      <c r="R10">
        <v>7</v>
      </c>
      <c r="T10">
        <f t="shared" si="1"/>
        <v>0.5714285714285714</v>
      </c>
    </row>
    <row r="11" spans="1:20" x14ac:dyDescent="0.35">
      <c r="A11" t="s">
        <v>303</v>
      </c>
      <c r="B11">
        <v>7</v>
      </c>
      <c r="C11">
        <v>3</v>
      </c>
      <c r="D11">
        <v>12</v>
      </c>
      <c r="E11">
        <v>22</v>
      </c>
      <c r="F11">
        <f t="shared" si="0"/>
        <v>0.45454545454545453</v>
      </c>
      <c r="G11">
        <v>11</v>
      </c>
      <c r="M11">
        <v>11</v>
      </c>
      <c r="N11" t="s">
        <v>303</v>
      </c>
      <c r="O11">
        <v>7</v>
      </c>
      <c r="P11">
        <v>3</v>
      </c>
      <c r="Q11">
        <v>12</v>
      </c>
      <c r="R11">
        <v>22</v>
      </c>
      <c r="T11">
        <f t="shared" si="1"/>
        <v>0.45454545454545453</v>
      </c>
    </row>
    <row r="12" spans="1:20" x14ac:dyDescent="0.35">
      <c r="A12" t="s">
        <v>308</v>
      </c>
      <c r="B12">
        <v>4</v>
      </c>
      <c r="C12">
        <v>1</v>
      </c>
      <c r="D12">
        <v>6</v>
      </c>
      <c r="E12">
        <v>11</v>
      </c>
      <c r="F12">
        <f t="shared" si="0"/>
        <v>0.45454545454545453</v>
      </c>
      <c r="G12">
        <v>12</v>
      </c>
      <c r="M12">
        <v>12</v>
      </c>
      <c r="N12" t="s">
        <v>308</v>
      </c>
      <c r="O12">
        <v>4</v>
      </c>
      <c r="P12">
        <v>1</v>
      </c>
      <c r="Q12">
        <v>6</v>
      </c>
      <c r="R12">
        <v>11</v>
      </c>
      <c r="T12">
        <f t="shared" si="1"/>
        <v>0.45454545454545453</v>
      </c>
    </row>
    <row r="13" spans="1:20" x14ac:dyDescent="0.35">
      <c r="A13" t="s">
        <v>306</v>
      </c>
      <c r="B13">
        <v>19</v>
      </c>
      <c r="C13">
        <v>9</v>
      </c>
      <c r="D13">
        <v>38</v>
      </c>
      <c r="E13">
        <v>66</v>
      </c>
      <c r="F13">
        <f t="shared" si="0"/>
        <v>0.42424242424242425</v>
      </c>
      <c r="G13">
        <v>13</v>
      </c>
      <c r="M13">
        <v>13</v>
      </c>
      <c r="N13" t="s">
        <v>306</v>
      </c>
      <c r="O13">
        <v>20</v>
      </c>
      <c r="P13">
        <v>9</v>
      </c>
      <c r="Q13">
        <v>37</v>
      </c>
      <c r="R13">
        <v>66</v>
      </c>
      <c r="T13">
        <f t="shared" si="1"/>
        <v>0.43939393939393939</v>
      </c>
    </row>
    <row r="14" spans="1:20" x14ac:dyDescent="0.35">
      <c r="A14" t="s">
        <v>305</v>
      </c>
      <c r="B14">
        <v>1</v>
      </c>
      <c r="C14">
        <v>0</v>
      </c>
      <c r="D14">
        <v>2</v>
      </c>
      <c r="E14">
        <v>3</v>
      </c>
      <c r="F14">
        <f t="shared" si="0"/>
        <v>0.33333333333333331</v>
      </c>
      <c r="G14">
        <v>14</v>
      </c>
      <c r="M14">
        <v>14</v>
      </c>
      <c r="N14" t="s">
        <v>305</v>
      </c>
      <c r="O14">
        <v>1</v>
      </c>
      <c r="P14">
        <v>0</v>
      </c>
      <c r="Q14">
        <v>2</v>
      </c>
      <c r="R14">
        <v>3</v>
      </c>
      <c r="T14">
        <f t="shared" si="1"/>
        <v>0.33333333333333331</v>
      </c>
    </row>
    <row r="15" spans="1:20" x14ac:dyDescent="0.35">
      <c r="A15" t="s">
        <v>18</v>
      </c>
      <c r="B15">
        <v>139</v>
      </c>
      <c r="C15">
        <v>42</v>
      </c>
      <c r="D15">
        <v>124</v>
      </c>
      <c r="E15">
        <v>305</v>
      </c>
    </row>
    <row r="21" spans="6:19" x14ac:dyDescent="0.35">
      <c r="M21" s="224" t="s">
        <v>313</v>
      </c>
      <c r="N21" s="224">
        <v>10</v>
      </c>
      <c r="O21" s="224">
        <v>0</v>
      </c>
      <c r="P21" s="224">
        <v>3</v>
      </c>
      <c r="Q21" s="224">
        <v>13</v>
      </c>
      <c r="R21" s="228">
        <f t="shared" ref="R21:R34" si="2">SUM(N21:O21)/Q21</f>
        <v>0.76923076923076927</v>
      </c>
      <c r="S21" s="231">
        <f>R21*100</f>
        <v>76.923076923076934</v>
      </c>
    </row>
    <row r="22" spans="6:19" x14ac:dyDescent="0.35">
      <c r="M22" s="224" t="s">
        <v>309</v>
      </c>
      <c r="N22" s="224">
        <v>3</v>
      </c>
      <c r="O22" s="224">
        <v>0</v>
      </c>
      <c r="P22" s="224">
        <v>1</v>
      </c>
      <c r="Q22" s="224">
        <v>4</v>
      </c>
      <c r="R22" s="228">
        <f t="shared" si="2"/>
        <v>0.75</v>
      </c>
      <c r="S22" s="231">
        <f t="shared" ref="S22:S34" si="3">R22*100</f>
        <v>75</v>
      </c>
    </row>
    <row r="23" spans="6:19" x14ac:dyDescent="0.35">
      <c r="M23" s="224" t="s">
        <v>315</v>
      </c>
      <c r="N23" s="224">
        <v>10</v>
      </c>
      <c r="O23" s="224">
        <v>4</v>
      </c>
      <c r="P23" s="224">
        <v>5</v>
      </c>
      <c r="Q23" s="224">
        <v>19</v>
      </c>
      <c r="R23" s="228">
        <f t="shared" si="2"/>
        <v>0.73684210526315785</v>
      </c>
      <c r="S23" s="231">
        <f t="shared" si="3"/>
        <v>73.68421052631578</v>
      </c>
    </row>
    <row r="24" spans="6:19" x14ac:dyDescent="0.35">
      <c r="F24">
        <f>11.9-9.2</f>
        <v>2.7000000000000011</v>
      </c>
      <c r="M24" t="s">
        <v>314</v>
      </c>
      <c r="N24">
        <v>24</v>
      </c>
      <c r="O24">
        <v>9</v>
      </c>
      <c r="P24">
        <v>17</v>
      </c>
      <c r="Q24">
        <v>50</v>
      </c>
      <c r="R24" s="229">
        <f t="shared" si="2"/>
        <v>0.66</v>
      </c>
      <c r="S24" s="231">
        <f t="shared" si="3"/>
        <v>66</v>
      </c>
    </row>
    <row r="25" spans="6:19" x14ac:dyDescent="0.35">
      <c r="F25">
        <f>11.9-10.2</f>
        <v>1.7000000000000011</v>
      </c>
      <c r="M25" t="s">
        <v>307</v>
      </c>
      <c r="N25">
        <v>19</v>
      </c>
      <c r="O25">
        <v>5</v>
      </c>
      <c r="P25">
        <v>13</v>
      </c>
      <c r="Q25">
        <v>37</v>
      </c>
      <c r="R25" s="229">
        <f t="shared" si="2"/>
        <v>0.64864864864864868</v>
      </c>
      <c r="S25" s="231">
        <f t="shared" si="3"/>
        <v>64.86486486486487</v>
      </c>
    </row>
    <row r="26" spans="6:19" x14ac:dyDescent="0.35">
      <c r="F26">
        <f>1.7/2.7</f>
        <v>0.62962962962962954</v>
      </c>
      <c r="M26" t="s">
        <v>312</v>
      </c>
      <c r="N26">
        <v>16</v>
      </c>
      <c r="O26">
        <v>2</v>
      </c>
      <c r="P26">
        <v>10</v>
      </c>
      <c r="Q26">
        <v>28</v>
      </c>
      <c r="R26" s="229">
        <f t="shared" si="2"/>
        <v>0.6428571428571429</v>
      </c>
      <c r="S26" s="231">
        <f t="shared" si="3"/>
        <v>64.285714285714292</v>
      </c>
    </row>
    <row r="27" spans="6:19" x14ac:dyDescent="0.35">
      <c r="M27" t="s">
        <v>311</v>
      </c>
      <c r="N27">
        <v>7</v>
      </c>
      <c r="O27">
        <v>0</v>
      </c>
      <c r="P27">
        <v>4</v>
      </c>
      <c r="Q27">
        <v>11</v>
      </c>
      <c r="R27" s="229">
        <f t="shared" si="2"/>
        <v>0.63636363636363635</v>
      </c>
      <c r="S27" s="231">
        <f t="shared" si="3"/>
        <v>63.636363636363633</v>
      </c>
    </row>
    <row r="28" spans="6:19" x14ac:dyDescent="0.35">
      <c r="M28" t="s">
        <v>316</v>
      </c>
      <c r="N28">
        <v>7</v>
      </c>
      <c r="O28">
        <v>6</v>
      </c>
      <c r="P28">
        <v>8</v>
      </c>
      <c r="Q28">
        <v>21</v>
      </c>
      <c r="R28" s="229">
        <f t="shared" si="2"/>
        <v>0.61904761904761907</v>
      </c>
      <c r="S28" s="231">
        <f t="shared" si="3"/>
        <v>61.904761904761905</v>
      </c>
    </row>
    <row r="29" spans="6:19" x14ac:dyDescent="0.35">
      <c r="M29" t="s">
        <v>304</v>
      </c>
      <c r="N29">
        <v>7</v>
      </c>
      <c r="O29">
        <v>1</v>
      </c>
      <c r="P29">
        <v>5</v>
      </c>
      <c r="Q29">
        <v>13</v>
      </c>
      <c r="R29" s="229">
        <f t="shared" si="2"/>
        <v>0.61538461538461542</v>
      </c>
      <c r="S29" s="231">
        <f t="shared" si="3"/>
        <v>61.53846153846154</v>
      </c>
    </row>
    <row r="30" spans="6:19" x14ac:dyDescent="0.35">
      <c r="M30" t="s">
        <v>310</v>
      </c>
      <c r="N30">
        <v>2</v>
      </c>
      <c r="O30">
        <v>2</v>
      </c>
      <c r="P30">
        <v>3</v>
      </c>
      <c r="Q30">
        <v>7</v>
      </c>
      <c r="R30" s="229">
        <f t="shared" si="2"/>
        <v>0.5714285714285714</v>
      </c>
      <c r="S30" s="231">
        <f t="shared" si="3"/>
        <v>57.142857142857139</v>
      </c>
    </row>
    <row r="31" spans="6:19" x14ac:dyDescent="0.35">
      <c r="M31" t="s">
        <v>303</v>
      </c>
      <c r="N31">
        <v>7</v>
      </c>
      <c r="O31">
        <v>3</v>
      </c>
      <c r="P31">
        <v>12</v>
      </c>
      <c r="Q31">
        <v>22</v>
      </c>
      <c r="R31" s="229">
        <f t="shared" si="2"/>
        <v>0.45454545454545453</v>
      </c>
      <c r="S31" s="230">
        <f t="shared" si="3"/>
        <v>45.454545454545453</v>
      </c>
    </row>
    <row r="32" spans="6:19" x14ac:dyDescent="0.35">
      <c r="M32" t="s">
        <v>308</v>
      </c>
      <c r="N32">
        <v>4</v>
      </c>
      <c r="O32">
        <v>1</v>
      </c>
      <c r="P32">
        <v>6</v>
      </c>
      <c r="Q32">
        <v>11</v>
      </c>
      <c r="R32" s="229">
        <f t="shared" si="2"/>
        <v>0.45454545454545453</v>
      </c>
      <c r="S32" s="230">
        <f t="shared" si="3"/>
        <v>45.454545454545453</v>
      </c>
    </row>
    <row r="33" spans="13:19" x14ac:dyDescent="0.35">
      <c r="M33" t="s">
        <v>306</v>
      </c>
      <c r="N33">
        <v>20</v>
      </c>
      <c r="O33">
        <v>9</v>
      </c>
      <c r="P33">
        <v>37</v>
      </c>
      <c r="Q33">
        <v>66</v>
      </c>
      <c r="R33" s="229">
        <f t="shared" si="2"/>
        <v>0.43939393939393939</v>
      </c>
      <c r="S33" s="230">
        <f t="shared" si="3"/>
        <v>43.939393939393938</v>
      </c>
    </row>
    <row r="34" spans="13:19" x14ac:dyDescent="0.35">
      <c r="M34" t="s">
        <v>305</v>
      </c>
      <c r="N34">
        <v>1</v>
      </c>
      <c r="O34">
        <v>0</v>
      </c>
      <c r="P34">
        <v>2</v>
      </c>
      <c r="Q34">
        <v>3</v>
      </c>
      <c r="R34" s="229">
        <f t="shared" si="2"/>
        <v>0.33333333333333331</v>
      </c>
      <c r="S34" s="230">
        <f t="shared" si="3"/>
        <v>33.333333333333329</v>
      </c>
    </row>
  </sheetData>
  <sortState xmlns:xlrd2="http://schemas.microsoft.com/office/spreadsheetml/2017/richdata2" ref="M21:R34">
    <sortCondition descending="1" ref="R21:R3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9A95E-9CAF-4C14-B792-5ABCDE307BBE}">
  <sheetPr>
    <tabColor rgb="FFFA90EB"/>
    <pageSetUpPr fitToPage="1"/>
  </sheetPr>
  <dimension ref="A1:S148"/>
  <sheetViews>
    <sheetView view="pageBreakPreview" zoomScaleNormal="7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7.453125" style="78" customWidth="1"/>
    <col min="2" max="2" width="21" style="29" customWidth="1"/>
    <col min="3" max="3" width="2.7265625" style="29" customWidth="1"/>
    <col min="4" max="4" width="17.26953125" style="29" customWidth="1"/>
    <col min="5" max="5" width="2.7265625" style="29" customWidth="1"/>
    <col min="6" max="6" width="17.26953125" style="29" customWidth="1"/>
    <col min="7" max="7" width="2.7265625" style="29" customWidth="1"/>
    <col min="8" max="8" width="17.26953125" style="29" customWidth="1"/>
    <col min="9" max="9" width="3.1796875" style="29" customWidth="1"/>
    <col min="10" max="10" width="19.7265625" style="29" customWidth="1"/>
    <col min="11" max="11" width="2.7265625" style="29" customWidth="1"/>
    <col min="12" max="12" width="19.7265625" style="29" customWidth="1"/>
    <col min="13" max="13" width="2.7265625" style="29" customWidth="1"/>
    <col min="14" max="14" width="19.7265625" style="29" customWidth="1"/>
    <col min="15" max="15" width="2.7265625" style="29" customWidth="1"/>
    <col min="16" max="16" width="19.7265625" style="29" customWidth="1"/>
    <col min="17" max="17" width="2.7265625" style="29" customWidth="1"/>
    <col min="18" max="18" width="17.26953125" style="29" customWidth="1"/>
    <col min="19" max="19" width="13.26953125" style="29" customWidth="1"/>
    <col min="20" max="16384" width="9.1796875" style="80"/>
  </cols>
  <sheetData>
    <row r="1" spans="1:19" s="35" customFormat="1" ht="12.4" customHeight="1" x14ac:dyDescent="0.3">
      <c r="A1" s="32"/>
      <c r="B1" s="33"/>
      <c r="C1" s="33"/>
      <c r="D1" s="33"/>
      <c r="E1" s="33"/>
      <c r="F1" s="33"/>
      <c r="G1" s="33"/>
      <c r="H1" s="33"/>
      <c r="I1" s="33"/>
      <c r="J1" s="33"/>
      <c r="K1" s="33"/>
      <c r="L1" s="33"/>
      <c r="M1" s="33"/>
      <c r="N1" s="33" t="s">
        <v>499</v>
      </c>
      <c r="O1" s="33"/>
      <c r="P1" s="33" t="s">
        <v>499</v>
      </c>
      <c r="Q1" s="33"/>
      <c r="R1" s="33"/>
      <c r="S1" s="33"/>
    </row>
    <row r="2" spans="1:19" s="35" customFormat="1" ht="36.65" customHeight="1" x14ac:dyDescent="0.3">
      <c r="A2" s="570" t="s">
        <v>96</v>
      </c>
      <c r="B2" s="572" t="s">
        <v>1216</v>
      </c>
      <c r="C2" s="573"/>
      <c r="D2" s="561" t="s">
        <v>113</v>
      </c>
      <c r="E2" s="562"/>
      <c r="F2" s="562"/>
      <c r="G2" s="562"/>
      <c r="H2" s="562"/>
      <c r="I2" s="562"/>
      <c r="J2" s="562"/>
      <c r="K2" s="562"/>
      <c r="L2" s="562"/>
      <c r="M2" s="562"/>
      <c r="N2" s="562"/>
      <c r="O2" s="562"/>
      <c r="P2" s="562"/>
      <c r="Q2" s="563"/>
      <c r="R2" s="570" t="s">
        <v>1446</v>
      </c>
      <c r="S2" s="570" t="s">
        <v>302</v>
      </c>
    </row>
    <row r="3" spans="1:19" s="35" customFormat="1" ht="36.65" customHeight="1" x14ac:dyDescent="0.3">
      <c r="A3" s="571"/>
      <c r="B3" s="574"/>
      <c r="C3" s="575"/>
      <c r="D3" s="564"/>
      <c r="E3" s="565"/>
      <c r="F3" s="565"/>
      <c r="G3" s="565"/>
      <c r="H3" s="565"/>
      <c r="I3" s="565"/>
      <c r="J3" s="565"/>
      <c r="K3" s="565"/>
      <c r="L3" s="565"/>
      <c r="M3" s="565"/>
      <c r="N3" s="565"/>
      <c r="O3" s="565"/>
      <c r="P3" s="565"/>
      <c r="Q3" s="566"/>
      <c r="R3" s="571"/>
      <c r="S3" s="571"/>
    </row>
    <row r="4" spans="1:19" s="35" customFormat="1" ht="15" customHeight="1" x14ac:dyDescent="0.3">
      <c r="A4" s="567" t="s">
        <v>491</v>
      </c>
      <c r="B4" s="568"/>
      <c r="C4" s="568"/>
      <c r="D4" s="568"/>
      <c r="E4" s="568"/>
      <c r="F4" s="568"/>
      <c r="G4" s="568"/>
      <c r="H4" s="568"/>
      <c r="I4" s="568"/>
      <c r="J4" s="568"/>
      <c r="K4" s="568"/>
      <c r="L4" s="568"/>
      <c r="M4" s="568"/>
      <c r="N4" s="568"/>
      <c r="O4" s="568"/>
      <c r="P4" s="568"/>
      <c r="Q4" s="568"/>
      <c r="R4" s="568"/>
      <c r="S4" s="569"/>
    </row>
    <row r="5" spans="1:19" s="35" customFormat="1" ht="37.5" customHeight="1" x14ac:dyDescent="0.3">
      <c r="A5" s="147" t="s">
        <v>492</v>
      </c>
      <c r="B5" s="148">
        <v>7.1</v>
      </c>
      <c r="C5" s="139"/>
      <c r="D5" s="284"/>
      <c r="E5" s="315"/>
      <c r="F5" s="208">
        <v>6.9309883258640399</v>
      </c>
      <c r="G5" s="307"/>
      <c r="H5" s="208">
        <v>6.3</v>
      </c>
      <c r="I5" s="307"/>
      <c r="J5" s="208">
        <v>6.1185256625625204</v>
      </c>
      <c r="K5" s="282"/>
      <c r="L5" s="433">
        <v>-9.5182947406990905</v>
      </c>
      <c r="M5" s="282"/>
      <c r="N5" s="433">
        <v>5.7031559684063202</v>
      </c>
      <c r="O5" s="139"/>
      <c r="P5" s="433">
        <v>7.6</v>
      </c>
      <c r="Q5" s="139"/>
      <c r="R5" s="148" t="s">
        <v>501</v>
      </c>
      <c r="S5" s="455"/>
    </row>
    <row r="6" spans="1:19" s="35" customFormat="1" x14ac:dyDescent="0.3">
      <c r="A6" s="142"/>
      <c r="B6" s="143">
        <v>2016</v>
      </c>
      <c r="C6" s="143"/>
      <c r="D6" s="143"/>
      <c r="E6" s="143"/>
      <c r="F6" s="143">
        <v>2017</v>
      </c>
      <c r="G6" s="143"/>
      <c r="H6" s="143">
        <v>2018</v>
      </c>
      <c r="I6" s="143"/>
      <c r="J6" s="143">
        <v>2019</v>
      </c>
      <c r="K6" s="143"/>
      <c r="L6" s="143">
        <v>2020</v>
      </c>
      <c r="M6" s="143"/>
      <c r="N6" s="143">
        <v>2021</v>
      </c>
      <c r="O6" s="143"/>
      <c r="P6" s="143">
        <v>2022</v>
      </c>
      <c r="Q6" s="143"/>
      <c r="R6" s="143">
        <v>2022</v>
      </c>
      <c r="S6" s="399"/>
    </row>
    <row r="7" spans="1:19" s="35" customFormat="1" ht="37.5" customHeight="1" x14ac:dyDescent="0.3">
      <c r="A7" s="147" t="s">
        <v>493</v>
      </c>
      <c r="B7" s="148">
        <v>4.5</v>
      </c>
      <c r="C7" s="139"/>
      <c r="D7" s="284"/>
      <c r="E7" s="139"/>
      <c r="F7" s="208">
        <v>5.1575021124100999</v>
      </c>
      <c r="G7" s="208"/>
      <c r="H7" s="208">
        <v>4.3230037933819698</v>
      </c>
      <c r="I7" s="208"/>
      <c r="J7" s="208">
        <v>3.87068132331214</v>
      </c>
      <c r="K7" s="208"/>
      <c r="L7" s="208">
        <v>-12.6685136671588</v>
      </c>
      <c r="M7" s="208"/>
      <c r="N7" s="208">
        <v>0.39364592631744699</v>
      </c>
      <c r="O7" s="139"/>
      <c r="P7" s="208">
        <v>8.5</v>
      </c>
      <c r="Q7" s="139"/>
      <c r="R7" s="148" t="s">
        <v>502</v>
      </c>
      <c r="S7" s="455"/>
    </row>
    <row r="8" spans="1:19" s="35" customFormat="1" x14ac:dyDescent="0.3">
      <c r="A8" s="142"/>
      <c r="B8" s="143">
        <v>2015</v>
      </c>
      <c r="C8" s="143"/>
      <c r="D8" s="143"/>
      <c r="E8" s="143"/>
      <c r="F8" s="143">
        <v>2017</v>
      </c>
      <c r="G8" s="143"/>
      <c r="H8" s="143">
        <v>2018</v>
      </c>
      <c r="I8" s="143"/>
      <c r="J8" s="143">
        <v>2019</v>
      </c>
      <c r="K8" s="143"/>
      <c r="L8" s="143">
        <v>2020</v>
      </c>
      <c r="M8" s="143"/>
      <c r="N8" s="143">
        <v>2021</v>
      </c>
      <c r="O8" s="143"/>
      <c r="P8" s="143">
        <v>2022</v>
      </c>
      <c r="Q8" s="143"/>
      <c r="R8" s="143">
        <v>2022</v>
      </c>
      <c r="S8" s="399"/>
    </row>
    <row r="9" spans="1:19" s="35" customFormat="1" ht="40.5" customHeight="1" x14ac:dyDescent="0.3">
      <c r="A9" s="142" t="s">
        <v>1038</v>
      </c>
      <c r="B9" s="144">
        <v>23.5</v>
      </c>
      <c r="C9" s="308"/>
      <c r="D9" s="313"/>
      <c r="E9" s="315"/>
      <c r="F9" s="248"/>
      <c r="G9" s="315"/>
      <c r="H9" s="204">
        <v>16.7</v>
      </c>
      <c r="I9" s="315"/>
      <c r="J9" s="204"/>
      <c r="K9" s="145"/>
      <c r="L9" s="248"/>
      <c r="M9" s="145"/>
      <c r="N9" s="204">
        <v>18.100000000000001</v>
      </c>
      <c r="O9" s="145"/>
      <c r="P9" s="248"/>
      <c r="Q9" s="145"/>
      <c r="R9" s="144" t="s">
        <v>506</v>
      </c>
      <c r="S9" s="455"/>
    </row>
    <row r="10" spans="1:19" s="35" customFormat="1" x14ac:dyDescent="0.3">
      <c r="A10" s="142"/>
      <c r="B10" s="143">
        <v>2015</v>
      </c>
      <c r="C10" s="143"/>
      <c r="D10" s="143"/>
      <c r="E10" s="143"/>
      <c r="F10" s="143">
        <v>2017</v>
      </c>
      <c r="G10" s="143"/>
      <c r="H10" s="143">
        <v>2018</v>
      </c>
      <c r="I10" s="143"/>
      <c r="J10" s="143">
        <v>2019</v>
      </c>
      <c r="K10" s="143"/>
      <c r="L10" s="143">
        <v>2020</v>
      </c>
      <c r="N10" s="143">
        <v>2021</v>
      </c>
      <c r="O10" s="143"/>
      <c r="P10" s="143"/>
      <c r="Q10" s="143"/>
      <c r="R10" s="143">
        <v>2021</v>
      </c>
      <c r="S10" s="399"/>
    </row>
    <row r="11" spans="1:19" s="35" customFormat="1" ht="37.5" customHeight="1" x14ac:dyDescent="0.3">
      <c r="A11" s="147" t="s">
        <v>1040</v>
      </c>
      <c r="B11" s="148">
        <v>9.1</v>
      </c>
      <c r="C11" s="139"/>
      <c r="D11" s="284"/>
      <c r="E11" s="139"/>
      <c r="F11" s="208"/>
      <c r="G11" s="208"/>
      <c r="H11" s="208">
        <v>5.2</v>
      </c>
      <c r="I11" s="208"/>
      <c r="J11" s="204"/>
      <c r="K11" s="208"/>
      <c r="L11" s="208"/>
      <c r="M11" s="208"/>
      <c r="N11" s="208">
        <v>5.9</v>
      </c>
      <c r="O11" s="139"/>
      <c r="P11" s="208"/>
      <c r="Q11" s="139"/>
      <c r="R11" s="148" t="s">
        <v>1039</v>
      </c>
      <c r="S11" s="455"/>
    </row>
    <row r="12" spans="1:19" s="35" customFormat="1" x14ac:dyDescent="0.3">
      <c r="A12" s="142"/>
      <c r="B12" s="143">
        <v>2015</v>
      </c>
      <c r="C12" s="143"/>
      <c r="D12" s="143"/>
      <c r="E12" s="143"/>
      <c r="F12" s="143">
        <v>2017</v>
      </c>
      <c r="G12" s="143"/>
      <c r="H12" s="143">
        <v>2018</v>
      </c>
      <c r="I12" s="143"/>
      <c r="J12" s="143">
        <v>2019</v>
      </c>
      <c r="K12" s="143"/>
      <c r="L12" s="143">
        <v>2020</v>
      </c>
      <c r="M12" s="550"/>
      <c r="N12" s="143">
        <v>2021</v>
      </c>
      <c r="O12" s="143"/>
      <c r="P12" s="143"/>
      <c r="Q12" s="143"/>
      <c r="R12" s="143">
        <v>2021</v>
      </c>
      <c r="S12" s="399"/>
    </row>
    <row r="13" spans="1:19" s="35" customFormat="1" ht="40.5" x14ac:dyDescent="0.3">
      <c r="A13" s="142" t="s">
        <v>494</v>
      </c>
      <c r="B13" s="200" t="s">
        <v>1051</v>
      </c>
      <c r="C13" s="308"/>
      <c r="D13" s="313"/>
      <c r="E13" s="315"/>
      <c r="F13" s="248" t="s">
        <v>1044</v>
      </c>
      <c r="G13" s="315"/>
      <c r="H13" s="248" t="s">
        <v>1045</v>
      </c>
      <c r="I13" s="315"/>
      <c r="J13" s="248" t="s">
        <v>1046</v>
      </c>
      <c r="K13" s="145"/>
      <c r="L13" s="248" t="s">
        <v>1047</v>
      </c>
      <c r="M13" s="145"/>
      <c r="N13" s="248" t="s">
        <v>1048</v>
      </c>
      <c r="O13" s="145"/>
      <c r="P13" s="248" t="s">
        <v>1049</v>
      </c>
      <c r="Q13" s="145"/>
      <c r="R13" s="144" t="s">
        <v>503</v>
      </c>
      <c r="S13" s="455"/>
    </row>
    <row r="14" spans="1:19" s="35" customFormat="1" x14ac:dyDescent="0.3">
      <c r="A14" s="142"/>
      <c r="B14" s="143">
        <v>2016</v>
      </c>
      <c r="C14" s="143"/>
      <c r="D14" s="143"/>
      <c r="E14" s="143"/>
      <c r="F14" s="143">
        <v>2017</v>
      </c>
      <c r="G14" s="143"/>
      <c r="H14" s="143">
        <v>2018</v>
      </c>
      <c r="I14" s="143"/>
      <c r="J14" s="143">
        <v>2019</v>
      </c>
      <c r="K14" s="143"/>
      <c r="L14" s="143">
        <v>2020</v>
      </c>
      <c r="M14" s="143"/>
      <c r="N14" s="143">
        <v>2021</v>
      </c>
      <c r="O14" s="143"/>
      <c r="P14" s="143">
        <v>2022</v>
      </c>
      <c r="Q14" s="143"/>
      <c r="R14" s="143">
        <v>2022</v>
      </c>
      <c r="S14" s="399"/>
    </row>
    <row r="15" spans="1:19" s="35" customFormat="1" ht="37.5" customHeight="1" x14ac:dyDescent="0.3">
      <c r="A15" s="185" t="s">
        <v>495</v>
      </c>
      <c r="B15" s="333">
        <v>5.4</v>
      </c>
      <c r="C15" s="202"/>
      <c r="D15" s="172"/>
      <c r="E15" s="202"/>
      <c r="F15" s="333">
        <v>5.7</v>
      </c>
      <c r="G15" s="202"/>
      <c r="H15" s="333">
        <v>5.3</v>
      </c>
      <c r="I15" s="333"/>
      <c r="J15" s="333">
        <v>5.0999999999999996</v>
      </c>
      <c r="K15" s="333"/>
      <c r="L15" s="333">
        <v>10.3</v>
      </c>
      <c r="M15" s="333"/>
      <c r="N15" s="333">
        <v>7.8</v>
      </c>
      <c r="O15" s="202"/>
      <c r="P15" s="333">
        <v>5.4</v>
      </c>
      <c r="Q15" s="202"/>
      <c r="R15" s="201" t="s">
        <v>504</v>
      </c>
      <c r="S15" s="455"/>
    </row>
    <row r="16" spans="1:19" s="35" customFormat="1" x14ac:dyDescent="0.3">
      <c r="A16" s="142"/>
      <c r="B16" s="143">
        <v>2016</v>
      </c>
      <c r="C16" s="143"/>
      <c r="D16" s="143"/>
      <c r="E16" s="143"/>
      <c r="F16" s="143">
        <v>2017</v>
      </c>
      <c r="G16" s="143"/>
      <c r="H16" s="143">
        <v>2018</v>
      </c>
      <c r="I16" s="143"/>
      <c r="J16" s="143">
        <v>2019</v>
      </c>
      <c r="K16" s="143"/>
      <c r="L16" s="143">
        <v>2020</v>
      </c>
      <c r="M16" s="143"/>
      <c r="N16" s="143">
        <v>2021</v>
      </c>
      <c r="O16" s="143"/>
      <c r="P16" s="143">
        <v>2022</v>
      </c>
      <c r="Q16" s="143"/>
      <c r="R16" s="143">
        <v>2022</v>
      </c>
      <c r="S16" s="399"/>
    </row>
    <row r="17" spans="1:19" s="35" customFormat="1" ht="37.5" customHeight="1" x14ac:dyDescent="0.3">
      <c r="A17" s="217" t="s">
        <v>496</v>
      </c>
      <c r="B17" s="333">
        <v>11.5</v>
      </c>
      <c r="C17" s="265"/>
      <c r="D17" s="200"/>
      <c r="E17" s="265"/>
      <c r="F17" s="333">
        <v>14.4</v>
      </c>
      <c r="G17" s="333"/>
      <c r="H17" s="333">
        <v>13.4</v>
      </c>
      <c r="I17" s="333"/>
      <c r="J17" s="333">
        <v>13.7</v>
      </c>
      <c r="K17" s="333"/>
      <c r="L17" s="333">
        <v>21.5</v>
      </c>
      <c r="M17" s="333"/>
      <c r="N17" s="333">
        <v>15.7</v>
      </c>
      <c r="O17" s="265"/>
      <c r="P17" s="333">
        <v>11.5</v>
      </c>
      <c r="Q17" s="265"/>
      <c r="R17" s="200" t="s">
        <v>505</v>
      </c>
      <c r="S17" s="399"/>
    </row>
    <row r="18" spans="1:19" s="35" customFormat="1" x14ac:dyDescent="0.3">
      <c r="A18" s="142"/>
      <c r="B18" s="143">
        <v>2016</v>
      </c>
      <c r="C18" s="143"/>
      <c r="D18" s="143"/>
      <c r="E18" s="143"/>
      <c r="F18" s="143">
        <v>2017</v>
      </c>
      <c r="G18" s="143"/>
      <c r="H18" s="143">
        <v>2018</v>
      </c>
      <c r="I18" s="143"/>
      <c r="J18" s="143">
        <v>2019</v>
      </c>
      <c r="K18" s="143"/>
      <c r="L18" s="143">
        <v>2020</v>
      </c>
      <c r="M18" s="143"/>
      <c r="N18" s="143">
        <v>2021</v>
      </c>
      <c r="O18" s="143"/>
      <c r="P18" s="143">
        <v>2022</v>
      </c>
      <c r="Q18" s="143"/>
      <c r="R18" s="143">
        <v>2022</v>
      </c>
      <c r="S18" s="399"/>
    </row>
    <row r="19" spans="1:19" s="35" customFormat="1" ht="50.25" customHeight="1" x14ac:dyDescent="0.3">
      <c r="A19" s="340" t="s">
        <v>497</v>
      </c>
      <c r="B19" s="333">
        <v>19.7</v>
      </c>
      <c r="C19" s="222"/>
      <c r="D19" s="318"/>
      <c r="E19" s="222"/>
      <c r="F19" s="333">
        <v>17.100000000000001</v>
      </c>
      <c r="G19" s="333"/>
      <c r="H19" s="333">
        <v>17.7</v>
      </c>
      <c r="I19" s="333"/>
      <c r="J19" s="333">
        <v>15.1</v>
      </c>
      <c r="K19" s="333"/>
      <c r="L19" s="333">
        <v>17.3</v>
      </c>
      <c r="M19" s="333"/>
      <c r="N19" s="333">
        <v>16.7</v>
      </c>
      <c r="O19" s="222"/>
      <c r="P19" s="480">
        <v>15</v>
      </c>
      <c r="Q19" s="222"/>
      <c r="R19" s="205" t="s">
        <v>506</v>
      </c>
      <c r="S19" s="455"/>
    </row>
    <row r="20" spans="1:19" s="35" customFormat="1" x14ac:dyDescent="0.3">
      <c r="A20" s="142"/>
      <c r="B20" s="143">
        <v>2016</v>
      </c>
      <c r="C20" s="143"/>
      <c r="D20" s="143"/>
      <c r="E20" s="143"/>
      <c r="F20" s="143">
        <v>2017</v>
      </c>
      <c r="G20" s="143"/>
      <c r="H20" s="143">
        <v>2018</v>
      </c>
      <c r="I20" s="143"/>
      <c r="J20" s="143">
        <v>2019</v>
      </c>
      <c r="K20" s="143"/>
      <c r="L20" s="143">
        <v>2020</v>
      </c>
      <c r="M20" s="143"/>
      <c r="N20" s="143">
        <v>2021</v>
      </c>
      <c r="O20" s="143"/>
      <c r="P20" s="143">
        <v>2022</v>
      </c>
      <c r="Q20" s="143"/>
      <c r="R20" s="143">
        <v>2022</v>
      </c>
      <c r="S20" s="399"/>
    </row>
    <row r="21" spans="1:19" s="35" customFormat="1" ht="37.5" customHeight="1" x14ac:dyDescent="0.3">
      <c r="A21" s="142" t="s">
        <v>498</v>
      </c>
      <c r="B21" s="200" t="s">
        <v>500</v>
      </c>
      <c r="C21" s="308"/>
      <c r="D21" s="313"/>
      <c r="E21" s="315"/>
      <c r="F21" s="248" t="s">
        <v>1033</v>
      </c>
      <c r="G21" s="470"/>
      <c r="H21" s="248" t="s">
        <v>1034</v>
      </c>
      <c r="I21" s="470"/>
      <c r="J21" s="248" t="s">
        <v>1035</v>
      </c>
      <c r="K21" s="58"/>
      <c r="L21" s="248" t="s">
        <v>1036</v>
      </c>
      <c r="M21" s="58"/>
      <c r="N21" s="248" t="s">
        <v>1037</v>
      </c>
      <c r="O21" s="50"/>
      <c r="P21" s="248" t="s">
        <v>1050</v>
      </c>
      <c r="Q21" s="50"/>
      <c r="R21" s="49" t="s">
        <v>507</v>
      </c>
      <c r="S21" s="452"/>
    </row>
    <row r="22" spans="1:19" s="35" customFormat="1" x14ac:dyDescent="0.3">
      <c r="A22" s="47"/>
      <c r="B22" s="48">
        <v>2016</v>
      </c>
      <c r="C22" s="48"/>
      <c r="D22" s="48"/>
      <c r="E22" s="48"/>
      <c r="F22" s="48">
        <v>2017</v>
      </c>
      <c r="G22" s="48"/>
      <c r="H22" s="48">
        <v>2018</v>
      </c>
      <c r="I22" s="48"/>
      <c r="J22" s="48">
        <v>2019</v>
      </c>
      <c r="K22" s="48"/>
      <c r="L22" s="48">
        <v>2020</v>
      </c>
      <c r="M22" s="48"/>
      <c r="N22" s="48">
        <v>2021</v>
      </c>
      <c r="O22" s="48"/>
      <c r="P22" s="143">
        <v>2022</v>
      </c>
      <c r="Q22" s="48"/>
      <c r="R22" s="48">
        <v>2022</v>
      </c>
      <c r="S22" s="453"/>
    </row>
    <row r="23" spans="1:19" s="35" customFormat="1" x14ac:dyDescent="0.3">
      <c r="A23" s="403"/>
      <c r="B23" s="403"/>
      <c r="C23" s="403"/>
      <c r="D23" s="403"/>
      <c r="E23" s="403"/>
      <c r="F23" s="403"/>
      <c r="G23" s="403"/>
      <c r="H23" s="403"/>
      <c r="I23" s="403"/>
      <c r="J23" s="403"/>
      <c r="K23" s="403"/>
      <c r="L23" s="403"/>
      <c r="M23" s="403"/>
      <c r="N23" s="403"/>
      <c r="O23" s="403"/>
      <c r="P23" s="403"/>
      <c r="Q23" s="403"/>
      <c r="R23" s="403"/>
      <c r="S23" s="403"/>
    </row>
    <row r="24" spans="1:19" s="35" customFormat="1" ht="12.75" customHeight="1" x14ac:dyDescent="0.3">
      <c r="A24" s="73"/>
      <c r="B24" s="73"/>
      <c r="C24" s="73"/>
      <c r="D24" s="73"/>
      <c r="E24" s="73"/>
      <c r="F24" s="73"/>
      <c r="G24" s="73"/>
      <c r="H24" s="73"/>
      <c r="I24" s="73"/>
      <c r="J24" s="73"/>
      <c r="K24" s="73"/>
      <c r="L24" s="73"/>
      <c r="M24" s="73"/>
      <c r="N24" s="73"/>
      <c r="O24" s="73"/>
      <c r="P24" s="73"/>
      <c r="Q24" s="73"/>
      <c r="R24" s="73"/>
      <c r="S24" s="73"/>
    </row>
    <row r="25" spans="1:19" s="35" customFormat="1" ht="12.75" customHeight="1" x14ac:dyDescent="0.3">
      <c r="A25" s="73"/>
      <c r="B25" s="73"/>
      <c r="C25" s="73"/>
      <c r="D25" s="73"/>
      <c r="E25" s="73"/>
      <c r="F25" s="73"/>
      <c r="G25" s="73"/>
      <c r="H25" s="73"/>
      <c r="I25" s="73"/>
      <c r="J25" s="73"/>
      <c r="K25" s="73"/>
      <c r="L25" s="73"/>
      <c r="M25" s="73"/>
      <c r="N25" s="73"/>
      <c r="O25" s="73"/>
      <c r="P25" s="73"/>
      <c r="Q25" s="73"/>
      <c r="R25" s="73"/>
      <c r="S25" s="73"/>
    </row>
    <row r="26" spans="1:19" s="35" customFormat="1" ht="12.75" customHeight="1" x14ac:dyDescent="0.3">
      <c r="A26" s="73"/>
      <c r="B26" s="73"/>
      <c r="C26" s="73"/>
      <c r="D26" s="73"/>
      <c r="E26" s="73"/>
      <c r="F26" s="73"/>
      <c r="G26" s="73"/>
      <c r="H26" s="73"/>
      <c r="I26" s="73"/>
      <c r="J26" s="73"/>
      <c r="K26" s="73"/>
      <c r="L26" s="73"/>
      <c r="M26" s="73"/>
      <c r="N26" s="73"/>
      <c r="O26" s="73"/>
      <c r="P26" s="73"/>
      <c r="Q26" s="73"/>
      <c r="R26" s="73"/>
      <c r="S26" s="73"/>
    </row>
    <row r="27" spans="1:19" s="35" customFormat="1" ht="12.75" customHeight="1" x14ac:dyDescent="0.3">
      <c r="A27" s="73"/>
      <c r="B27" s="73"/>
      <c r="C27" s="73"/>
      <c r="D27" s="73"/>
      <c r="E27" s="73"/>
      <c r="F27" s="73"/>
      <c r="G27" s="73"/>
      <c r="H27" s="73"/>
      <c r="I27" s="73"/>
      <c r="J27" s="73"/>
      <c r="K27" s="73"/>
      <c r="L27" s="73"/>
      <c r="M27" s="73"/>
      <c r="N27" s="73"/>
      <c r="O27" s="73"/>
      <c r="P27" s="73"/>
      <c r="Q27" s="73"/>
      <c r="R27" s="73"/>
      <c r="S27" s="73"/>
    </row>
    <row r="28" spans="1:19" s="35" customFormat="1" x14ac:dyDescent="0.3">
      <c r="A28" s="73"/>
      <c r="B28" s="73"/>
      <c r="C28" s="73"/>
      <c r="D28" s="73"/>
      <c r="E28" s="73"/>
      <c r="F28" s="73"/>
      <c r="G28" s="73"/>
      <c r="H28" s="73"/>
      <c r="I28" s="73"/>
      <c r="J28" s="73"/>
      <c r="K28" s="73"/>
      <c r="L28" s="73"/>
      <c r="M28" s="73"/>
      <c r="N28" s="73"/>
      <c r="O28" s="73"/>
      <c r="P28" s="73"/>
      <c r="Q28" s="73"/>
      <c r="R28" s="73"/>
      <c r="S28" s="73"/>
    </row>
    <row r="29" spans="1:19" s="35" customFormat="1" x14ac:dyDescent="0.3">
      <c r="A29" s="73"/>
      <c r="B29" s="73"/>
      <c r="C29" s="73"/>
      <c r="D29" s="73"/>
      <c r="E29" s="73"/>
      <c r="F29" s="73"/>
      <c r="G29" s="73"/>
      <c r="H29" s="73"/>
      <c r="I29" s="73"/>
      <c r="J29" s="73"/>
      <c r="K29" s="73"/>
      <c r="L29" s="73"/>
      <c r="M29" s="73"/>
      <c r="N29" s="73"/>
      <c r="O29" s="73"/>
      <c r="P29" s="73"/>
      <c r="Q29" s="73"/>
      <c r="R29" s="73"/>
      <c r="S29" s="73"/>
    </row>
    <row r="30" spans="1:19" s="35" customFormat="1" x14ac:dyDescent="0.3">
      <c r="A30" s="73"/>
      <c r="B30" s="73"/>
      <c r="C30" s="73"/>
      <c r="D30" s="73"/>
      <c r="E30" s="73"/>
      <c r="F30" s="73"/>
      <c r="G30" s="73"/>
      <c r="H30" s="73"/>
      <c r="I30" s="73"/>
      <c r="J30" s="73"/>
      <c r="K30" s="73"/>
      <c r="L30" s="73"/>
      <c r="M30" s="73"/>
      <c r="N30" s="73"/>
      <c r="O30" s="73"/>
      <c r="P30" s="73"/>
      <c r="Q30" s="73"/>
      <c r="R30" s="73"/>
      <c r="S30" s="73"/>
    </row>
    <row r="31" spans="1:19" s="35" customFormat="1" x14ac:dyDescent="0.3">
      <c r="A31" s="73"/>
      <c r="B31" s="73"/>
      <c r="C31" s="73"/>
      <c r="D31" s="73"/>
      <c r="E31" s="73"/>
      <c r="F31" s="73"/>
      <c r="G31" s="73"/>
      <c r="H31" s="73"/>
      <c r="I31" s="73"/>
      <c r="J31" s="73"/>
      <c r="K31" s="73"/>
      <c r="L31" s="73"/>
      <c r="M31" s="73"/>
      <c r="N31" s="73"/>
      <c r="O31" s="73"/>
      <c r="P31" s="73"/>
      <c r="Q31" s="73"/>
      <c r="R31" s="73"/>
      <c r="S31" s="73"/>
    </row>
    <row r="32" spans="1:19" s="35" customFormat="1" ht="12.75" customHeight="1" x14ac:dyDescent="0.3">
      <c r="A32" s="73"/>
      <c r="B32" s="73"/>
      <c r="C32" s="73"/>
      <c r="D32" s="73"/>
      <c r="E32" s="73"/>
      <c r="F32" s="73"/>
      <c r="G32" s="73"/>
      <c r="H32" s="73"/>
      <c r="I32" s="73"/>
      <c r="J32" s="73"/>
      <c r="K32" s="73"/>
      <c r="L32" s="73"/>
      <c r="M32" s="73"/>
      <c r="N32" s="73"/>
      <c r="O32" s="73"/>
      <c r="P32" s="73"/>
      <c r="Q32" s="73"/>
      <c r="R32" s="73"/>
      <c r="S32" s="73"/>
    </row>
    <row r="33" spans="1:19" s="35" customFormat="1" x14ac:dyDescent="0.3">
      <c r="A33" s="73"/>
      <c r="B33" s="73"/>
      <c r="C33" s="73"/>
      <c r="D33" s="73"/>
      <c r="E33" s="73"/>
      <c r="F33" s="73"/>
      <c r="G33" s="73"/>
      <c r="H33" s="73"/>
      <c r="I33" s="73"/>
      <c r="J33" s="73"/>
      <c r="K33" s="73"/>
      <c r="L33" s="73"/>
      <c r="M33" s="73"/>
      <c r="N33" s="73"/>
      <c r="O33" s="73"/>
      <c r="P33" s="73"/>
      <c r="Q33" s="73"/>
      <c r="R33" s="73"/>
      <c r="S33" s="73"/>
    </row>
    <row r="34" spans="1:19" s="35" customFormat="1" ht="15" customHeight="1" x14ac:dyDescent="0.3">
      <c r="A34" s="73"/>
      <c r="B34" s="73"/>
      <c r="C34" s="73"/>
      <c r="D34" s="73"/>
      <c r="E34" s="73"/>
      <c r="F34" s="73"/>
      <c r="G34" s="73"/>
      <c r="H34" s="73"/>
      <c r="I34" s="73"/>
      <c r="J34" s="73"/>
      <c r="K34" s="73"/>
      <c r="L34" s="73"/>
      <c r="M34" s="73"/>
      <c r="N34" s="73"/>
      <c r="O34" s="73"/>
      <c r="P34" s="73"/>
      <c r="Q34" s="73"/>
      <c r="R34" s="73"/>
      <c r="S34" s="73"/>
    </row>
    <row r="35" spans="1:19" s="35" customFormat="1" x14ac:dyDescent="0.3">
      <c r="A35" s="73"/>
      <c r="B35" s="73"/>
      <c r="C35" s="73"/>
      <c r="D35" s="73"/>
      <c r="E35" s="73"/>
      <c r="F35" s="73"/>
      <c r="G35" s="73"/>
      <c r="H35" s="73"/>
      <c r="I35" s="73"/>
      <c r="J35" s="73"/>
      <c r="K35" s="73"/>
      <c r="L35" s="73"/>
      <c r="M35" s="73"/>
      <c r="N35" s="73"/>
      <c r="O35" s="73"/>
      <c r="P35" s="73"/>
      <c r="Q35" s="73"/>
      <c r="R35" s="73"/>
      <c r="S35" s="73"/>
    </row>
    <row r="36" spans="1:19" s="35" customFormat="1" ht="15" customHeight="1" x14ac:dyDescent="0.3">
      <c r="A36" s="73"/>
      <c r="B36" s="73"/>
      <c r="C36" s="73"/>
      <c r="D36" s="73"/>
      <c r="E36" s="73"/>
      <c r="F36" s="73"/>
      <c r="G36" s="73"/>
      <c r="H36" s="73"/>
      <c r="I36" s="73"/>
      <c r="J36" s="73"/>
      <c r="K36" s="73"/>
      <c r="L36" s="73"/>
      <c r="M36" s="73"/>
      <c r="N36" s="73"/>
      <c r="O36" s="73"/>
      <c r="P36" s="73"/>
      <c r="Q36" s="73"/>
      <c r="R36" s="73"/>
      <c r="S36" s="73"/>
    </row>
    <row r="37" spans="1:19" s="35" customFormat="1" x14ac:dyDescent="0.3">
      <c r="A37" s="73"/>
      <c r="B37" s="73"/>
      <c r="C37" s="73"/>
      <c r="D37" s="73"/>
      <c r="E37" s="73"/>
      <c r="F37" s="73"/>
      <c r="G37" s="73"/>
      <c r="H37" s="73"/>
      <c r="I37" s="73"/>
      <c r="J37" s="73"/>
      <c r="K37" s="73"/>
      <c r="L37" s="73"/>
      <c r="M37" s="73"/>
      <c r="N37" s="73"/>
      <c r="O37" s="73"/>
      <c r="P37" s="73"/>
      <c r="Q37" s="73"/>
      <c r="R37" s="73"/>
      <c r="S37" s="73"/>
    </row>
    <row r="38" spans="1:19" s="35" customFormat="1" ht="12.75" customHeight="1" x14ac:dyDescent="0.3">
      <c r="A38" s="73"/>
      <c r="B38" s="73"/>
      <c r="C38" s="73"/>
      <c r="D38" s="73"/>
      <c r="E38" s="73"/>
      <c r="F38" s="73"/>
      <c r="G38" s="73"/>
      <c r="H38" s="73"/>
      <c r="I38" s="73"/>
      <c r="J38" s="73"/>
      <c r="K38" s="73"/>
      <c r="L38" s="73"/>
      <c r="M38" s="73"/>
      <c r="N38" s="73"/>
      <c r="O38" s="73"/>
      <c r="P38" s="73"/>
      <c r="Q38" s="73"/>
      <c r="R38" s="73"/>
      <c r="S38" s="73"/>
    </row>
    <row r="39" spans="1:19" s="35" customFormat="1" x14ac:dyDescent="0.3">
      <c r="A39" s="236"/>
      <c r="B39" s="236"/>
      <c r="C39" s="236"/>
      <c r="D39" s="236"/>
      <c r="E39" s="236"/>
      <c r="F39" s="236"/>
      <c r="G39" s="236"/>
      <c r="H39" s="236"/>
      <c r="I39" s="236"/>
      <c r="J39" s="236"/>
      <c r="K39" s="236"/>
      <c r="L39" s="236"/>
      <c r="M39" s="236"/>
      <c r="N39" s="236"/>
      <c r="O39" s="236"/>
      <c r="P39" s="236"/>
      <c r="Q39" s="236"/>
      <c r="R39" s="236"/>
      <c r="S39" s="236"/>
    </row>
    <row r="40" spans="1:19" s="35" customFormat="1" x14ac:dyDescent="0.3">
      <c r="A40" s="33"/>
      <c r="B40" s="33"/>
      <c r="C40" s="33"/>
      <c r="D40" s="33"/>
      <c r="E40" s="33"/>
      <c r="F40" s="33"/>
      <c r="G40" s="33"/>
      <c r="H40" s="33"/>
      <c r="I40" s="33"/>
      <c r="J40" s="33"/>
      <c r="K40" s="33"/>
      <c r="L40" s="33"/>
      <c r="M40" s="33"/>
      <c r="N40" s="33"/>
      <c r="O40" s="33"/>
      <c r="P40" s="33"/>
      <c r="Q40" s="33"/>
      <c r="R40" s="33"/>
      <c r="S40" s="33"/>
    </row>
    <row r="41" spans="1:19" s="35" customFormat="1" x14ac:dyDescent="0.3">
      <c r="A41" s="33"/>
      <c r="B41" s="33"/>
      <c r="C41" s="33"/>
      <c r="D41" s="33"/>
      <c r="E41" s="33"/>
      <c r="F41" s="33"/>
      <c r="G41" s="33"/>
      <c r="H41" s="33"/>
      <c r="I41" s="33"/>
      <c r="J41" s="33"/>
      <c r="K41" s="33"/>
      <c r="L41" s="33"/>
      <c r="M41" s="33"/>
      <c r="N41" s="33"/>
      <c r="O41" s="33"/>
      <c r="P41" s="33"/>
      <c r="Q41" s="33"/>
      <c r="R41" s="33"/>
      <c r="S41" s="33"/>
    </row>
    <row r="42" spans="1:19" s="35" customFormat="1" x14ac:dyDescent="0.3">
      <c r="A42" s="33"/>
      <c r="B42" s="33"/>
      <c r="C42" s="33"/>
      <c r="D42" s="33"/>
      <c r="E42" s="33"/>
      <c r="F42" s="33"/>
      <c r="G42" s="33"/>
      <c r="H42" s="33"/>
      <c r="I42" s="33"/>
      <c r="J42" s="33"/>
      <c r="K42" s="33"/>
      <c r="L42" s="33"/>
      <c r="M42" s="33"/>
      <c r="N42" s="33"/>
      <c r="O42" s="33"/>
      <c r="P42" s="33"/>
      <c r="Q42" s="33"/>
      <c r="R42" s="33"/>
      <c r="S42" s="33"/>
    </row>
    <row r="43" spans="1:19" s="35" customFormat="1" x14ac:dyDescent="0.3">
      <c r="A43" s="33"/>
      <c r="B43" s="33"/>
      <c r="C43" s="33"/>
      <c r="D43" s="33"/>
      <c r="E43" s="33"/>
      <c r="F43" s="33"/>
      <c r="G43" s="33"/>
      <c r="H43" s="33"/>
      <c r="I43" s="33"/>
      <c r="J43" s="33"/>
      <c r="K43" s="33"/>
      <c r="L43" s="33"/>
      <c r="M43" s="33"/>
      <c r="N43" s="33"/>
      <c r="O43" s="33"/>
      <c r="P43" s="33"/>
      <c r="Q43" s="33"/>
      <c r="R43" s="33"/>
      <c r="S43" s="33"/>
    </row>
    <row r="44" spans="1:19" s="35" customFormat="1" x14ac:dyDescent="0.3">
      <c r="A44" s="33"/>
      <c r="B44" s="33"/>
      <c r="C44" s="33"/>
      <c r="E44" s="33"/>
      <c r="F44" s="33"/>
      <c r="G44" s="33"/>
      <c r="H44" s="33"/>
      <c r="I44" s="33"/>
      <c r="J44" s="33"/>
      <c r="K44" s="33"/>
      <c r="L44" s="33"/>
      <c r="M44" s="33"/>
      <c r="N44" s="33" t="s">
        <v>292</v>
      </c>
      <c r="O44" s="33"/>
      <c r="P44" s="33" t="s">
        <v>292</v>
      </c>
      <c r="Q44" s="33"/>
      <c r="R44" s="33"/>
      <c r="S44" s="33"/>
    </row>
    <row r="45" spans="1:19" s="76" customFormat="1" x14ac:dyDescent="0.3">
      <c r="A45" s="75"/>
      <c r="B45" s="75"/>
      <c r="C45" s="75"/>
      <c r="D45" s="75"/>
      <c r="E45" s="75"/>
      <c r="F45" s="75"/>
      <c r="G45" s="75"/>
      <c r="H45" s="75"/>
      <c r="I45" s="75"/>
      <c r="J45" s="75"/>
      <c r="K45" s="75"/>
      <c r="L45" s="75"/>
      <c r="M45" s="75"/>
      <c r="N45" s="75"/>
      <c r="O45" s="75"/>
      <c r="P45" s="75"/>
      <c r="Q45" s="75"/>
      <c r="R45" s="75"/>
      <c r="S45" s="75"/>
    </row>
    <row r="46" spans="1:19" s="76" customFormat="1" x14ac:dyDescent="0.3">
      <c r="A46" s="32"/>
      <c r="B46" s="33"/>
      <c r="C46" s="33"/>
      <c r="D46" s="33"/>
      <c r="E46" s="33"/>
      <c r="F46" s="33"/>
      <c r="G46" s="33"/>
      <c r="H46" s="33"/>
      <c r="I46" s="33"/>
      <c r="J46" s="33"/>
      <c r="K46" s="33"/>
      <c r="L46" s="33"/>
      <c r="M46" s="33"/>
      <c r="N46" s="33"/>
      <c r="O46" s="33"/>
      <c r="P46" s="33"/>
      <c r="Q46" s="33"/>
      <c r="R46" s="33"/>
      <c r="S46" s="33"/>
    </row>
    <row r="47" spans="1:19" s="76" customFormat="1" x14ac:dyDescent="0.3">
      <c r="A47" s="32"/>
      <c r="B47" s="33"/>
      <c r="C47" s="33"/>
      <c r="D47" s="33"/>
      <c r="E47" s="33"/>
      <c r="F47" s="33"/>
      <c r="G47" s="33"/>
      <c r="H47" s="33"/>
      <c r="I47" s="33"/>
      <c r="J47" s="33"/>
      <c r="K47" s="33"/>
      <c r="L47" s="33"/>
      <c r="M47" s="33"/>
      <c r="N47" s="33"/>
      <c r="O47" s="33"/>
      <c r="P47" s="33"/>
      <c r="Q47" s="33"/>
      <c r="R47" s="33"/>
      <c r="S47" s="33"/>
    </row>
    <row r="48" spans="1:19" s="76" customFormat="1" x14ac:dyDescent="0.3">
      <c r="A48" s="32"/>
      <c r="B48" s="33"/>
      <c r="C48" s="33"/>
      <c r="D48" s="33"/>
      <c r="E48" s="33"/>
      <c r="F48" s="33"/>
      <c r="G48" s="33"/>
      <c r="H48" s="33"/>
      <c r="I48" s="33"/>
      <c r="J48" s="33"/>
      <c r="K48" s="33"/>
      <c r="L48" s="33"/>
      <c r="M48" s="33"/>
      <c r="N48" s="33"/>
      <c r="O48" s="33"/>
      <c r="P48" s="33"/>
      <c r="Q48" s="33"/>
      <c r="R48" s="33"/>
      <c r="S48" s="33"/>
    </row>
    <row r="49" spans="1:19" s="81" customFormat="1" ht="14" x14ac:dyDescent="0.3">
      <c r="A49" s="32"/>
      <c r="B49" s="33"/>
      <c r="C49" s="33"/>
      <c r="D49" s="33"/>
      <c r="E49" s="33"/>
      <c r="F49" s="33"/>
      <c r="G49" s="33"/>
      <c r="H49" s="33"/>
      <c r="I49" s="33"/>
      <c r="J49" s="33"/>
      <c r="K49" s="33"/>
      <c r="L49" s="33"/>
      <c r="M49" s="33"/>
      <c r="N49" s="33"/>
      <c r="O49" s="33"/>
      <c r="P49" s="33"/>
      <c r="Q49" s="33"/>
      <c r="R49" s="33"/>
      <c r="S49" s="33"/>
    </row>
    <row r="54" spans="1:19" s="83" customFormat="1" x14ac:dyDescent="0.25">
      <c r="A54" s="78"/>
      <c r="B54" s="29"/>
      <c r="C54" s="29"/>
      <c r="D54" s="29"/>
      <c r="E54" s="29"/>
      <c r="F54" s="29"/>
      <c r="G54" s="29"/>
      <c r="H54" s="29"/>
      <c r="I54" s="29"/>
      <c r="J54" s="29"/>
      <c r="K54" s="29"/>
      <c r="L54" s="29"/>
      <c r="M54" s="29"/>
      <c r="N54" s="29"/>
      <c r="O54" s="29"/>
      <c r="P54" s="29"/>
      <c r="Q54" s="29"/>
      <c r="R54" s="29"/>
      <c r="S54" s="29"/>
    </row>
    <row r="55" spans="1:19" s="83" customFormat="1" x14ac:dyDescent="0.25">
      <c r="A55" s="78"/>
      <c r="B55" s="29"/>
      <c r="C55" s="29"/>
      <c r="D55" s="29"/>
      <c r="E55" s="29"/>
      <c r="F55" s="29"/>
      <c r="G55" s="29"/>
      <c r="H55" s="29"/>
      <c r="I55" s="29"/>
      <c r="J55" s="29"/>
      <c r="K55" s="29"/>
      <c r="L55" s="29"/>
      <c r="M55" s="29"/>
      <c r="N55" s="29"/>
      <c r="O55" s="29"/>
      <c r="P55" s="29"/>
      <c r="Q55" s="29"/>
      <c r="R55" s="29"/>
      <c r="S55" s="29"/>
    </row>
    <row r="56" spans="1:19" s="83" customFormat="1" x14ac:dyDescent="0.25">
      <c r="A56" s="78"/>
      <c r="B56" s="29"/>
      <c r="C56" s="29"/>
      <c r="D56" s="29"/>
      <c r="E56" s="29"/>
      <c r="F56" s="29"/>
      <c r="G56" s="29"/>
      <c r="H56" s="29"/>
      <c r="I56" s="29"/>
      <c r="J56" s="29"/>
      <c r="K56" s="29"/>
      <c r="L56" s="29"/>
      <c r="M56" s="29"/>
      <c r="N56" s="29"/>
      <c r="O56" s="29"/>
      <c r="P56" s="29"/>
      <c r="Q56" s="29"/>
      <c r="R56" s="29"/>
      <c r="S56" s="29"/>
    </row>
    <row r="57" spans="1:19" s="83" customFormat="1" x14ac:dyDescent="0.25">
      <c r="A57" s="78"/>
      <c r="B57" s="29"/>
      <c r="C57" s="29"/>
      <c r="D57" s="29"/>
      <c r="E57" s="29"/>
      <c r="F57" s="29"/>
      <c r="G57" s="29"/>
      <c r="H57" s="29"/>
      <c r="I57" s="29"/>
      <c r="J57" s="29"/>
      <c r="K57" s="29"/>
      <c r="L57" s="29"/>
      <c r="M57" s="29"/>
      <c r="N57" s="29"/>
      <c r="O57" s="29"/>
      <c r="P57" s="29"/>
      <c r="Q57" s="29"/>
      <c r="R57" s="29"/>
      <c r="S57" s="29"/>
    </row>
    <row r="58" spans="1:19" s="83" customFormat="1" x14ac:dyDescent="0.25">
      <c r="A58" s="78"/>
      <c r="B58" s="29"/>
      <c r="C58" s="29"/>
      <c r="D58" s="29"/>
      <c r="E58" s="29"/>
      <c r="F58" s="29"/>
      <c r="G58" s="29"/>
      <c r="H58" s="29"/>
      <c r="I58" s="29"/>
      <c r="J58" s="29"/>
      <c r="K58" s="29"/>
      <c r="L58" s="29"/>
      <c r="M58" s="29"/>
      <c r="N58" s="29"/>
      <c r="O58" s="29"/>
      <c r="P58" s="29"/>
      <c r="Q58" s="29"/>
      <c r="R58" s="29"/>
      <c r="S58" s="29"/>
    </row>
    <row r="59" spans="1:19" s="83" customFormat="1" x14ac:dyDescent="0.25">
      <c r="A59" s="78"/>
      <c r="B59" s="29"/>
      <c r="C59" s="29"/>
      <c r="D59" s="29"/>
      <c r="E59" s="29"/>
      <c r="F59" s="29"/>
      <c r="G59" s="29"/>
      <c r="H59" s="29"/>
      <c r="I59" s="29"/>
      <c r="J59" s="29"/>
      <c r="K59" s="29"/>
      <c r="L59" s="29"/>
      <c r="M59" s="29"/>
      <c r="N59" s="29"/>
      <c r="O59" s="29"/>
      <c r="P59" s="29"/>
      <c r="Q59" s="29"/>
      <c r="R59" s="29"/>
      <c r="S59" s="29"/>
    </row>
    <row r="60" spans="1:19" s="83" customFormat="1" x14ac:dyDescent="0.25">
      <c r="A60" s="78"/>
      <c r="B60" s="29"/>
      <c r="C60" s="29"/>
      <c r="D60" s="29"/>
      <c r="E60" s="29"/>
      <c r="F60" s="29"/>
      <c r="G60" s="29"/>
      <c r="H60" s="29"/>
      <c r="I60" s="29"/>
      <c r="J60" s="29"/>
      <c r="K60" s="29"/>
      <c r="L60" s="29"/>
      <c r="M60" s="29"/>
      <c r="N60" s="29"/>
      <c r="O60" s="29"/>
      <c r="P60" s="29"/>
      <c r="Q60" s="29"/>
      <c r="R60" s="29"/>
      <c r="S60" s="29"/>
    </row>
    <row r="61" spans="1:19" s="83" customFormat="1" x14ac:dyDescent="0.25">
      <c r="A61" s="78"/>
      <c r="B61" s="29"/>
      <c r="C61" s="29"/>
      <c r="D61" s="29"/>
      <c r="E61" s="29"/>
      <c r="F61" s="29"/>
      <c r="G61" s="29"/>
      <c r="H61" s="29"/>
      <c r="I61" s="29"/>
      <c r="J61" s="29"/>
      <c r="K61" s="29"/>
      <c r="L61" s="29"/>
      <c r="M61" s="29"/>
      <c r="N61" s="29"/>
      <c r="O61" s="29"/>
      <c r="P61" s="29"/>
      <c r="Q61" s="29"/>
      <c r="R61" s="29"/>
      <c r="S61" s="29"/>
    </row>
    <row r="62" spans="1:19" s="83" customFormat="1" x14ac:dyDescent="0.25">
      <c r="A62" s="78"/>
      <c r="B62" s="29"/>
      <c r="C62" s="29"/>
      <c r="D62" s="29"/>
      <c r="E62" s="29"/>
      <c r="F62" s="29"/>
      <c r="G62" s="29"/>
      <c r="H62" s="29"/>
      <c r="I62" s="29"/>
      <c r="J62" s="29"/>
      <c r="K62" s="29"/>
      <c r="L62" s="29"/>
      <c r="M62" s="29"/>
      <c r="N62" s="29"/>
      <c r="O62" s="29"/>
      <c r="P62" s="29"/>
      <c r="Q62" s="29"/>
      <c r="R62" s="29"/>
      <c r="S62" s="29"/>
    </row>
    <row r="63" spans="1:19" s="83" customFormat="1" x14ac:dyDescent="0.25">
      <c r="A63" s="78"/>
      <c r="B63" s="29"/>
      <c r="C63" s="29"/>
      <c r="D63" s="29"/>
      <c r="E63" s="29"/>
      <c r="F63" s="29"/>
      <c r="G63" s="29"/>
      <c r="H63" s="29"/>
      <c r="I63" s="29"/>
      <c r="J63" s="29"/>
      <c r="K63" s="29"/>
      <c r="L63" s="29"/>
      <c r="M63" s="29"/>
      <c r="N63" s="29"/>
      <c r="O63" s="29"/>
      <c r="P63" s="29"/>
      <c r="Q63" s="29"/>
      <c r="R63" s="29"/>
      <c r="S63" s="29"/>
    </row>
    <row r="64" spans="1:19" s="83" customFormat="1" x14ac:dyDescent="0.25">
      <c r="A64" s="78"/>
      <c r="B64" s="29"/>
      <c r="C64" s="29"/>
      <c r="D64" s="29"/>
      <c r="E64" s="29"/>
      <c r="F64" s="29"/>
      <c r="G64" s="29"/>
      <c r="H64" s="29"/>
      <c r="I64" s="29"/>
      <c r="J64" s="29"/>
      <c r="K64" s="29"/>
      <c r="L64" s="29"/>
      <c r="M64" s="29"/>
      <c r="N64" s="29"/>
      <c r="O64" s="29"/>
      <c r="P64" s="29"/>
      <c r="Q64" s="29"/>
      <c r="R64" s="29"/>
      <c r="S64" s="29"/>
    </row>
    <row r="65" spans="1:19" s="83" customFormat="1" x14ac:dyDescent="0.25">
      <c r="A65" s="78"/>
      <c r="B65" s="29"/>
      <c r="C65" s="29"/>
      <c r="D65" s="29"/>
      <c r="E65" s="29"/>
      <c r="F65" s="29"/>
      <c r="G65" s="29"/>
      <c r="H65" s="29"/>
      <c r="I65" s="29"/>
      <c r="J65" s="29"/>
      <c r="K65" s="29"/>
      <c r="L65" s="29"/>
      <c r="M65" s="29"/>
      <c r="N65" s="29"/>
      <c r="O65" s="29"/>
      <c r="P65" s="29"/>
      <c r="Q65" s="29"/>
      <c r="R65" s="29"/>
      <c r="S65" s="29"/>
    </row>
    <row r="66" spans="1:19" s="83" customFormat="1" x14ac:dyDescent="0.25">
      <c r="A66" s="78"/>
      <c r="B66" s="29"/>
      <c r="C66" s="29"/>
      <c r="D66" s="29"/>
      <c r="E66" s="29"/>
      <c r="F66" s="29"/>
      <c r="G66" s="29"/>
      <c r="H66" s="29"/>
      <c r="I66" s="29"/>
      <c r="J66" s="29"/>
      <c r="K66" s="29"/>
      <c r="L66" s="29"/>
      <c r="M66" s="29"/>
      <c r="N66" s="29"/>
      <c r="O66" s="29"/>
      <c r="P66" s="29"/>
      <c r="Q66" s="29"/>
      <c r="R66" s="29"/>
      <c r="S66" s="29"/>
    </row>
    <row r="67" spans="1:19" s="83" customFormat="1" x14ac:dyDescent="0.25">
      <c r="A67" s="78"/>
      <c r="B67" s="29"/>
      <c r="C67" s="29"/>
      <c r="D67" s="29"/>
      <c r="E67" s="29"/>
      <c r="F67" s="29"/>
      <c r="G67" s="29"/>
      <c r="H67" s="29"/>
      <c r="I67" s="29"/>
      <c r="J67" s="29"/>
      <c r="K67" s="29"/>
      <c r="L67" s="29"/>
      <c r="M67" s="29"/>
      <c r="N67" s="29"/>
      <c r="O67" s="29"/>
      <c r="P67" s="29"/>
      <c r="Q67" s="29"/>
      <c r="R67" s="29"/>
      <c r="S67" s="29"/>
    </row>
    <row r="68" spans="1:19" s="83" customFormat="1" x14ac:dyDescent="0.25">
      <c r="A68" s="78"/>
      <c r="B68" s="29"/>
      <c r="C68" s="29"/>
      <c r="D68" s="29"/>
      <c r="E68" s="29"/>
      <c r="F68" s="29"/>
      <c r="G68" s="29"/>
      <c r="H68" s="29"/>
      <c r="I68" s="29"/>
      <c r="J68" s="29"/>
      <c r="K68" s="29"/>
      <c r="L68" s="29"/>
      <c r="M68" s="29"/>
      <c r="N68" s="29"/>
      <c r="O68" s="29"/>
      <c r="P68" s="29"/>
      <c r="Q68" s="29"/>
      <c r="R68" s="29"/>
      <c r="S68" s="29"/>
    </row>
    <row r="69" spans="1:19" s="83" customFormat="1" x14ac:dyDescent="0.25">
      <c r="A69" s="78"/>
      <c r="B69" s="29"/>
      <c r="C69" s="29"/>
      <c r="D69" s="29"/>
      <c r="E69" s="29"/>
      <c r="F69" s="29"/>
      <c r="G69" s="29"/>
      <c r="H69" s="29"/>
      <c r="I69" s="29"/>
      <c r="J69" s="29"/>
      <c r="K69" s="29"/>
      <c r="L69" s="29"/>
      <c r="M69" s="29"/>
      <c r="N69" s="29"/>
      <c r="O69" s="29"/>
      <c r="P69" s="29"/>
      <c r="Q69" s="29"/>
      <c r="R69" s="29"/>
      <c r="S69" s="29"/>
    </row>
    <row r="70" spans="1:19" s="83" customFormat="1" x14ac:dyDescent="0.25">
      <c r="A70" s="78"/>
      <c r="B70" s="29"/>
      <c r="C70" s="29"/>
      <c r="D70" s="29"/>
      <c r="E70" s="29"/>
      <c r="F70" s="29"/>
      <c r="G70" s="29"/>
      <c r="H70" s="29"/>
      <c r="I70" s="29"/>
      <c r="J70" s="29"/>
      <c r="K70" s="29"/>
      <c r="L70" s="29"/>
      <c r="M70" s="29"/>
      <c r="N70" s="29"/>
      <c r="O70" s="29"/>
      <c r="P70" s="29"/>
      <c r="Q70" s="29"/>
      <c r="R70" s="29"/>
      <c r="S70" s="29"/>
    </row>
    <row r="71" spans="1:19" s="83" customFormat="1" x14ac:dyDescent="0.25">
      <c r="A71" s="78"/>
      <c r="B71" s="29"/>
      <c r="C71" s="29"/>
      <c r="D71" s="29"/>
      <c r="E71" s="29"/>
      <c r="F71" s="29"/>
      <c r="G71" s="29"/>
      <c r="H71" s="29"/>
      <c r="I71" s="29"/>
      <c r="J71" s="29"/>
      <c r="K71" s="29"/>
      <c r="L71" s="29"/>
      <c r="M71" s="29"/>
      <c r="N71" s="29"/>
      <c r="O71" s="29"/>
      <c r="P71" s="29"/>
      <c r="Q71" s="29"/>
      <c r="R71" s="29"/>
      <c r="S71" s="29"/>
    </row>
    <row r="72" spans="1:19" s="83" customFormat="1" x14ac:dyDescent="0.25">
      <c r="A72" s="78"/>
      <c r="B72" s="29"/>
      <c r="C72" s="29"/>
      <c r="D72" s="29"/>
      <c r="E72" s="29"/>
      <c r="F72" s="29"/>
      <c r="G72" s="29"/>
      <c r="H72" s="29"/>
      <c r="I72" s="29"/>
      <c r="J72" s="29"/>
      <c r="K72" s="29"/>
      <c r="L72" s="29"/>
      <c r="M72" s="29"/>
      <c r="N72" s="29"/>
      <c r="O72" s="29"/>
      <c r="P72" s="29"/>
      <c r="Q72" s="29"/>
      <c r="R72" s="29"/>
      <c r="S72" s="29"/>
    </row>
    <row r="73" spans="1:19" s="83" customFormat="1" x14ac:dyDescent="0.25">
      <c r="A73" s="78"/>
      <c r="B73" s="29"/>
      <c r="C73" s="29"/>
      <c r="D73" s="29"/>
      <c r="E73" s="29"/>
      <c r="F73" s="29"/>
      <c r="G73" s="29"/>
      <c r="H73" s="29"/>
      <c r="I73" s="29"/>
      <c r="J73" s="29"/>
      <c r="K73" s="29"/>
      <c r="L73" s="29"/>
      <c r="M73" s="29"/>
      <c r="N73" s="29"/>
      <c r="O73" s="29"/>
      <c r="P73" s="29"/>
      <c r="Q73" s="29"/>
      <c r="R73" s="29"/>
      <c r="S73" s="29"/>
    </row>
    <row r="74" spans="1:19" s="83" customFormat="1" x14ac:dyDescent="0.25">
      <c r="A74" s="78"/>
      <c r="B74" s="29"/>
      <c r="C74" s="29"/>
      <c r="D74" s="29"/>
      <c r="E74" s="29"/>
      <c r="F74" s="29"/>
      <c r="G74" s="29"/>
      <c r="H74" s="29"/>
      <c r="I74" s="29"/>
      <c r="J74" s="29"/>
      <c r="K74" s="29"/>
      <c r="L74" s="29"/>
      <c r="M74" s="29"/>
      <c r="N74" s="29"/>
      <c r="O74" s="29"/>
      <c r="P74" s="29"/>
      <c r="Q74" s="29"/>
      <c r="R74" s="29"/>
      <c r="S74" s="29"/>
    </row>
    <row r="75" spans="1:19" s="83" customFormat="1" x14ac:dyDescent="0.25">
      <c r="A75" s="78"/>
      <c r="B75" s="29"/>
      <c r="C75" s="29"/>
      <c r="D75" s="29"/>
      <c r="E75" s="29"/>
      <c r="F75" s="29"/>
      <c r="G75" s="29"/>
      <c r="H75" s="29"/>
      <c r="I75" s="29"/>
      <c r="J75" s="29"/>
      <c r="K75" s="29"/>
      <c r="L75" s="29"/>
      <c r="M75" s="29"/>
      <c r="N75" s="29"/>
      <c r="O75" s="29"/>
      <c r="P75" s="29"/>
      <c r="Q75" s="29"/>
      <c r="R75" s="29"/>
      <c r="S75" s="29"/>
    </row>
    <row r="76" spans="1:19" s="83" customFormat="1" x14ac:dyDescent="0.25">
      <c r="A76" s="78"/>
      <c r="B76" s="29"/>
      <c r="C76" s="29"/>
      <c r="D76" s="29"/>
      <c r="E76" s="29"/>
      <c r="F76" s="29"/>
      <c r="G76" s="29"/>
      <c r="H76" s="29"/>
      <c r="I76" s="29"/>
      <c r="J76" s="29"/>
      <c r="K76" s="29"/>
      <c r="L76" s="29"/>
      <c r="M76" s="29"/>
      <c r="N76" s="29"/>
      <c r="O76" s="29"/>
      <c r="P76" s="29"/>
      <c r="Q76" s="29"/>
      <c r="R76" s="29"/>
      <c r="S76" s="29"/>
    </row>
    <row r="77" spans="1:19" s="83" customFormat="1" x14ac:dyDescent="0.25">
      <c r="A77" s="78"/>
      <c r="B77" s="29"/>
      <c r="C77" s="29"/>
      <c r="D77" s="29"/>
      <c r="E77" s="29"/>
      <c r="F77" s="29"/>
      <c r="G77" s="29"/>
      <c r="H77" s="29"/>
      <c r="I77" s="29"/>
      <c r="J77" s="29"/>
      <c r="K77" s="29"/>
      <c r="L77" s="29"/>
      <c r="M77" s="29"/>
      <c r="N77" s="29"/>
      <c r="O77" s="29"/>
      <c r="P77" s="29"/>
      <c r="Q77" s="29"/>
      <c r="R77" s="29"/>
      <c r="S77" s="29"/>
    </row>
    <row r="78" spans="1:19" s="83" customFormat="1" x14ac:dyDescent="0.25">
      <c r="A78" s="78"/>
      <c r="B78" s="29"/>
      <c r="C78" s="29"/>
      <c r="D78" s="29"/>
      <c r="E78" s="29"/>
      <c r="F78" s="29"/>
      <c r="G78" s="29"/>
      <c r="H78" s="29"/>
      <c r="I78" s="29"/>
      <c r="J78" s="29"/>
      <c r="K78" s="29"/>
      <c r="L78" s="29"/>
      <c r="M78" s="29"/>
      <c r="N78" s="29"/>
      <c r="O78" s="29"/>
      <c r="P78" s="29"/>
      <c r="Q78" s="29"/>
      <c r="R78" s="29"/>
      <c r="S78" s="29"/>
    </row>
    <row r="79" spans="1:19" s="83" customFormat="1" x14ac:dyDescent="0.25">
      <c r="A79" s="78"/>
      <c r="B79" s="29"/>
      <c r="C79" s="29"/>
      <c r="D79" s="29"/>
      <c r="E79" s="29"/>
      <c r="F79" s="29"/>
      <c r="G79" s="29"/>
      <c r="H79" s="29"/>
      <c r="I79" s="29"/>
      <c r="J79" s="29"/>
      <c r="K79" s="29"/>
      <c r="L79" s="29"/>
      <c r="M79" s="29"/>
      <c r="N79" s="29"/>
      <c r="O79" s="29"/>
      <c r="P79" s="29"/>
      <c r="Q79" s="29"/>
      <c r="R79" s="29"/>
      <c r="S79" s="29"/>
    </row>
    <row r="80" spans="1:19" s="83" customFormat="1" x14ac:dyDescent="0.25">
      <c r="A80" s="78"/>
      <c r="B80" s="29"/>
      <c r="C80" s="29"/>
      <c r="D80" s="29"/>
      <c r="E80" s="29"/>
      <c r="F80" s="29"/>
      <c r="G80" s="29"/>
      <c r="H80" s="29"/>
      <c r="I80" s="29"/>
      <c r="J80" s="29"/>
      <c r="K80" s="29"/>
      <c r="L80" s="29"/>
      <c r="M80" s="29"/>
      <c r="N80" s="29"/>
      <c r="O80" s="29"/>
      <c r="P80" s="29"/>
      <c r="Q80" s="29"/>
      <c r="R80" s="29"/>
      <c r="S80" s="29"/>
    </row>
    <row r="81" spans="1:19" s="83" customFormat="1" x14ac:dyDescent="0.25">
      <c r="A81" s="78"/>
      <c r="B81" s="29"/>
      <c r="C81" s="29"/>
      <c r="D81" s="29"/>
      <c r="E81" s="29"/>
      <c r="F81" s="29"/>
      <c r="G81" s="29"/>
      <c r="H81" s="29"/>
      <c r="I81" s="29"/>
      <c r="J81" s="29"/>
      <c r="K81" s="29"/>
      <c r="L81" s="29"/>
      <c r="M81" s="29"/>
      <c r="N81" s="29"/>
      <c r="O81" s="29"/>
      <c r="P81" s="29"/>
      <c r="Q81" s="29"/>
      <c r="R81" s="29"/>
      <c r="S81" s="29"/>
    </row>
    <row r="82" spans="1:19" s="83" customFormat="1" x14ac:dyDescent="0.25">
      <c r="A82" s="78"/>
      <c r="B82" s="29"/>
      <c r="C82" s="29"/>
      <c r="D82" s="29"/>
      <c r="E82" s="29"/>
      <c r="F82" s="29"/>
      <c r="G82" s="29"/>
      <c r="H82" s="29"/>
      <c r="I82" s="29"/>
      <c r="J82" s="29"/>
      <c r="K82" s="29"/>
      <c r="L82" s="29"/>
      <c r="M82" s="29"/>
      <c r="N82" s="29"/>
      <c r="O82" s="29"/>
      <c r="P82" s="29"/>
      <c r="Q82" s="29"/>
      <c r="R82" s="29"/>
      <c r="S82" s="29"/>
    </row>
    <row r="83" spans="1:19" s="83" customFormat="1" x14ac:dyDescent="0.25">
      <c r="A83" s="78"/>
      <c r="B83" s="29"/>
      <c r="C83" s="29"/>
      <c r="D83" s="29"/>
      <c r="E83" s="29"/>
      <c r="F83" s="29"/>
      <c r="G83" s="29"/>
      <c r="H83" s="29"/>
      <c r="I83" s="29"/>
      <c r="J83" s="29"/>
      <c r="K83" s="29"/>
      <c r="L83" s="29"/>
      <c r="M83" s="29"/>
      <c r="N83" s="29"/>
      <c r="O83" s="29"/>
      <c r="P83" s="29"/>
      <c r="Q83" s="29"/>
      <c r="R83" s="29"/>
      <c r="S83" s="29"/>
    </row>
    <row r="84" spans="1:19" s="83" customFormat="1" x14ac:dyDescent="0.25">
      <c r="A84" s="78"/>
      <c r="B84" s="29"/>
      <c r="C84" s="29"/>
      <c r="D84" s="29"/>
      <c r="E84" s="29"/>
      <c r="F84" s="29"/>
      <c r="G84" s="29"/>
      <c r="H84" s="29"/>
      <c r="I84" s="29"/>
      <c r="J84" s="29"/>
      <c r="K84" s="29"/>
      <c r="L84" s="29"/>
      <c r="M84" s="29"/>
      <c r="N84" s="29"/>
      <c r="O84" s="29"/>
      <c r="P84" s="29"/>
      <c r="Q84" s="29"/>
      <c r="R84" s="29"/>
      <c r="S84" s="29"/>
    </row>
    <row r="85" spans="1:19" s="83" customFormat="1" x14ac:dyDescent="0.25">
      <c r="A85" s="78"/>
      <c r="B85" s="29"/>
      <c r="C85" s="29"/>
      <c r="D85" s="29"/>
      <c r="E85" s="29"/>
      <c r="F85" s="29"/>
      <c r="G85" s="29"/>
      <c r="H85" s="29"/>
      <c r="I85" s="29"/>
      <c r="J85" s="29"/>
      <c r="K85" s="29"/>
      <c r="L85" s="29"/>
      <c r="M85" s="29"/>
      <c r="N85" s="29"/>
      <c r="O85" s="29"/>
      <c r="P85" s="29"/>
      <c r="Q85" s="29"/>
      <c r="R85" s="29"/>
      <c r="S85" s="29"/>
    </row>
    <row r="86" spans="1:19" s="83" customFormat="1" x14ac:dyDescent="0.25">
      <c r="A86" s="78"/>
      <c r="B86" s="29"/>
      <c r="C86" s="29"/>
      <c r="D86" s="29"/>
      <c r="E86" s="29"/>
      <c r="F86" s="29"/>
      <c r="G86" s="29"/>
      <c r="H86" s="29"/>
      <c r="I86" s="29"/>
      <c r="J86" s="29"/>
      <c r="K86" s="29"/>
      <c r="L86" s="29"/>
      <c r="M86" s="29"/>
      <c r="N86" s="29"/>
      <c r="O86" s="29"/>
      <c r="P86" s="29"/>
      <c r="Q86" s="29"/>
      <c r="R86" s="29"/>
      <c r="S86" s="29"/>
    </row>
    <row r="87" spans="1:19" s="83" customFormat="1" x14ac:dyDescent="0.25">
      <c r="A87" s="78"/>
      <c r="B87" s="29"/>
      <c r="C87" s="29"/>
      <c r="D87" s="29"/>
      <c r="E87" s="29"/>
      <c r="F87" s="29"/>
      <c r="G87" s="29"/>
      <c r="H87" s="29"/>
      <c r="I87" s="29"/>
      <c r="J87" s="29"/>
      <c r="K87" s="29"/>
      <c r="L87" s="29"/>
      <c r="M87" s="29"/>
      <c r="N87" s="29"/>
      <c r="O87" s="29"/>
      <c r="P87" s="29"/>
      <c r="Q87" s="29"/>
      <c r="R87" s="29"/>
      <c r="S87" s="29"/>
    </row>
    <row r="88" spans="1:19" s="83" customFormat="1" x14ac:dyDescent="0.25">
      <c r="A88" s="78"/>
      <c r="B88" s="29"/>
      <c r="C88" s="29"/>
      <c r="D88" s="29"/>
      <c r="E88" s="29"/>
      <c r="F88" s="29"/>
      <c r="G88" s="29"/>
      <c r="H88" s="29"/>
      <c r="I88" s="29"/>
      <c r="J88" s="29"/>
      <c r="K88" s="29"/>
      <c r="L88" s="29"/>
      <c r="M88" s="29"/>
      <c r="N88" s="29"/>
      <c r="O88" s="29"/>
      <c r="P88" s="29"/>
      <c r="Q88" s="29"/>
      <c r="R88" s="29"/>
      <c r="S88" s="29"/>
    </row>
    <row r="89" spans="1:19" s="83" customFormat="1" x14ac:dyDescent="0.25">
      <c r="A89" s="78"/>
      <c r="B89" s="29"/>
      <c r="C89" s="29"/>
      <c r="D89" s="29"/>
      <c r="E89" s="29"/>
      <c r="F89" s="29"/>
      <c r="G89" s="29"/>
      <c r="H89" s="29"/>
      <c r="I89" s="29"/>
      <c r="J89" s="29"/>
      <c r="K89" s="29"/>
      <c r="L89" s="29"/>
      <c r="M89" s="29"/>
      <c r="N89" s="29"/>
      <c r="O89" s="29"/>
      <c r="P89" s="29"/>
      <c r="Q89" s="29"/>
      <c r="R89" s="29"/>
      <c r="S89" s="29"/>
    </row>
    <row r="90" spans="1:19" s="83" customFormat="1" x14ac:dyDescent="0.25">
      <c r="A90" s="78"/>
      <c r="B90" s="29"/>
      <c r="C90" s="29"/>
      <c r="D90" s="29"/>
      <c r="E90" s="29"/>
      <c r="F90" s="29"/>
      <c r="G90" s="29"/>
      <c r="H90" s="29"/>
      <c r="I90" s="29"/>
      <c r="J90" s="29"/>
      <c r="K90" s="29"/>
      <c r="L90" s="29"/>
      <c r="M90" s="29"/>
      <c r="N90" s="29"/>
      <c r="O90" s="29"/>
      <c r="P90" s="29"/>
      <c r="Q90" s="29"/>
      <c r="R90" s="29"/>
      <c r="S90" s="29"/>
    </row>
    <row r="91" spans="1:19" s="83" customFormat="1" x14ac:dyDescent="0.25">
      <c r="A91" s="78"/>
      <c r="B91" s="29"/>
      <c r="C91" s="29"/>
      <c r="D91" s="29"/>
      <c r="E91" s="29"/>
      <c r="F91" s="29"/>
      <c r="G91" s="29"/>
      <c r="H91" s="29"/>
      <c r="I91" s="29"/>
      <c r="J91" s="29"/>
      <c r="K91" s="29"/>
      <c r="L91" s="29"/>
      <c r="M91" s="29"/>
      <c r="N91" s="29"/>
      <c r="O91" s="29"/>
      <c r="P91" s="29"/>
      <c r="Q91" s="29"/>
      <c r="R91" s="29"/>
      <c r="S91" s="29"/>
    </row>
    <row r="92" spans="1:19" s="83" customFormat="1" x14ac:dyDescent="0.25">
      <c r="A92" s="78"/>
      <c r="B92" s="29"/>
      <c r="C92" s="29"/>
      <c r="D92" s="29"/>
      <c r="E92" s="29"/>
      <c r="F92" s="29"/>
      <c r="G92" s="29"/>
      <c r="H92" s="29"/>
      <c r="I92" s="29"/>
      <c r="J92" s="29"/>
      <c r="K92" s="29"/>
      <c r="L92" s="29"/>
      <c r="M92" s="29"/>
      <c r="N92" s="29"/>
      <c r="O92" s="29"/>
      <c r="P92" s="29"/>
      <c r="Q92" s="29"/>
      <c r="R92" s="29"/>
      <c r="S92" s="29"/>
    </row>
    <row r="93" spans="1:19" s="83" customFormat="1" x14ac:dyDescent="0.25">
      <c r="A93" s="78"/>
      <c r="B93" s="29"/>
      <c r="C93" s="29"/>
      <c r="D93" s="29"/>
      <c r="E93" s="29"/>
      <c r="F93" s="29"/>
      <c r="G93" s="29"/>
      <c r="H93" s="29"/>
      <c r="I93" s="29"/>
      <c r="J93" s="29"/>
      <c r="K93" s="29"/>
      <c r="L93" s="29"/>
      <c r="M93" s="29"/>
      <c r="N93" s="29"/>
      <c r="O93" s="29"/>
      <c r="P93" s="29"/>
      <c r="Q93" s="29"/>
      <c r="R93" s="29"/>
      <c r="S93" s="29"/>
    </row>
    <row r="94" spans="1:19" s="83" customFormat="1" x14ac:dyDescent="0.25">
      <c r="A94" s="78"/>
      <c r="B94" s="29"/>
      <c r="C94" s="29"/>
      <c r="D94" s="29"/>
      <c r="E94" s="29"/>
      <c r="F94" s="29"/>
      <c r="G94" s="29"/>
      <c r="H94" s="29"/>
      <c r="I94" s="29"/>
      <c r="J94" s="29"/>
      <c r="K94" s="29"/>
      <c r="L94" s="29"/>
      <c r="M94" s="29"/>
      <c r="N94" s="29"/>
      <c r="O94" s="29"/>
      <c r="P94" s="29"/>
      <c r="Q94" s="29"/>
      <c r="R94" s="29"/>
      <c r="S94" s="29"/>
    </row>
    <row r="95" spans="1:19" s="83" customFormat="1" x14ac:dyDescent="0.25">
      <c r="A95" s="78"/>
      <c r="B95" s="29"/>
      <c r="C95" s="29"/>
      <c r="D95" s="29"/>
      <c r="E95" s="29"/>
      <c r="F95" s="29"/>
      <c r="G95" s="29"/>
      <c r="H95" s="29"/>
      <c r="I95" s="29"/>
      <c r="J95" s="29"/>
      <c r="K95" s="29"/>
      <c r="L95" s="29"/>
      <c r="M95" s="29"/>
      <c r="N95" s="29"/>
      <c r="O95" s="29"/>
      <c r="P95" s="29"/>
      <c r="Q95" s="29"/>
      <c r="R95" s="29"/>
      <c r="S95" s="29"/>
    </row>
    <row r="96" spans="1:19" s="83" customFormat="1" x14ac:dyDescent="0.25">
      <c r="A96" s="78"/>
      <c r="B96" s="29"/>
      <c r="C96" s="29"/>
      <c r="D96" s="29"/>
      <c r="E96" s="29"/>
      <c r="F96" s="29"/>
      <c r="G96" s="29"/>
      <c r="H96" s="29"/>
      <c r="I96" s="29"/>
      <c r="J96" s="29"/>
      <c r="K96" s="29"/>
      <c r="L96" s="29"/>
      <c r="M96" s="29"/>
      <c r="N96" s="29"/>
      <c r="O96" s="29"/>
      <c r="P96" s="29"/>
      <c r="Q96" s="29"/>
      <c r="R96" s="29"/>
      <c r="S96" s="29"/>
    </row>
    <row r="97" spans="1:19" s="83" customFormat="1" x14ac:dyDescent="0.25">
      <c r="A97" s="78"/>
      <c r="B97" s="29"/>
      <c r="C97" s="29"/>
      <c r="D97" s="29"/>
      <c r="E97" s="29"/>
      <c r="F97" s="29"/>
      <c r="G97" s="29"/>
      <c r="H97" s="29"/>
      <c r="I97" s="29"/>
      <c r="J97" s="29"/>
      <c r="K97" s="29"/>
      <c r="L97" s="29"/>
      <c r="M97" s="29"/>
      <c r="N97" s="29"/>
      <c r="O97" s="29"/>
      <c r="P97" s="29"/>
      <c r="Q97" s="29"/>
      <c r="R97" s="29"/>
      <c r="S97" s="29"/>
    </row>
    <row r="98" spans="1:19" s="83" customFormat="1" x14ac:dyDescent="0.25">
      <c r="A98" s="78"/>
      <c r="B98" s="29"/>
      <c r="C98" s="29"/>
      <c r="D98" s="29"/>
      <c r="E98" s="29"/>
      <c r="F98" s="29"/>
      <c r="G98" s="29"/>
      <c r="H98" s="29"/>
      <c r="I98" s="29"/>
      <c r="J98" s="29"/>
      <c r="K98" s="29"/>
      <c r="L98" s="29"/>
      <c r="M98" s="29"/>
      <c r="N98" s="29"/>
      <c r="O98" s="29"/>
      <c r="P98" s="29"/>
      <c r="Q98" s="29"/>
      <c r="R98" s="29"/>
      <c r="S98" s="29"/>
    </row>
    <row r="99" spans="1:19" s="83" customFormat="1" x14ac:dyDescent="0.25">
      <c r="A99" s="78"/>
      <c r="B99" s="29"/>
      <c r="C99" s="29"/>
      <c r="D99" s="29"/>
      <c r="E99" s="29"/>
      <c r="F99" s="29"/>
      <c r="G99" s="29"/>
      <c r="H99" s="29"/>
      <c r="I99" s="29"/>
      <c r="J99" s="29"/>
      <c r="K99" s="29"/>
      <c r="L99" s="29"/>
      <c r="M99" s="29"/>
      <c r="N99" s="29"/>
      <c r="O99" s="29"/>
      <c r="P99" s="29"/>
      <c r="Q99" s="29"/>
      <c r="R99" s="29"/>
      <c r="S99" s="29"/>
    </row>
    <row r="100" spans="1:19" s="83" customFormat="1" x14ac:dyDescent="0.25">
      <c r="A100" s="78"/>
      <c r="B100" s="29"/>
      <c r="C100" s="29"/>
      <c r="D100" s="29"/>
      <c r="E100" s="29"/>
      <c r="F100" s="29"/>
      <c r="G100" s="29"/>
      <c r="H100" s="29"/>
      <c r="I100" s="29"/>
      <c r="J100" s="29"/>
      <c r="K100" s="29"/>
      <c r="L100" s="29"/>
      <c r="M100" s="29"/>
      <c r="N100" s="29"/>
      <c r="O100" s="29"/>
      <c r="P100" s="29"/>
      <c r="Q100" s="29"/>
      <c r="R100" s="29"/>
      <c r="S100" s="29"/>
    </row>
    <row r="101" spans="1:19" s="83" customFormat="1" x14ac:dyDescent="0.25">
      <c r="A101" s="78"/>
      <c r="B101" s="29"/>
      <c r="C101" s="29"/>
      <c r="D101" s="29"/>
      <c r="E101" s="29"/>
      <c r="F101" s="29"/>
      <c r="G101" s="29"/>
      <c r="H101" s="29"/>
      <c r="I101" s="29"/>
      <c r="J101" s="29"/>
      <c r="K101" s="29"/>
      <c r="L101" s="29"/>
      <c r="M101" s="29"/>
      <c r="N101" s="29"/>
      <c r="O101" s="29"/>
      <c r="P101" s="29"/>
      <c r="Q101" s="29"/>
      <c r="R101" s="29"/>
      <c r="S101" s="29"/>
    </row>
    <row r="102" spans="1:19" s="83" customFormat="1" ht="65.25" customHeight="1" x14ac:dyDescent="0.25">
      <c r="A102" s="78"/>
      <c r="B102" s="29"/>
      <c r="C102" s="29"/>
      <c r="D102" s="29"/>
      <c r="E102" s="29"/>
      <c r="F102" s="29"/>
      <c r="G102" s="29"/>
      <c r="H102" s="29"/>
      <c r="I102" s="29"/>
      <c r="J102" s="29"/>
      <c r="K102" s="29"/>
      <c r="L102" s="29"/>
      <c r="M102" s="29"/>
      <c r="N102" s="29"/>
      <c r="O102" s="29"/>
      <c r="P102" s="29"/>
      <c r="Q102" s="29"/>
      <c r="R102" s="29"/>
      <c r="S102" s="29"/>
    </row>
    <row r="103" spans="1:19" s="83" customFormat="1" x14ac:dyDescent="0.25">
      <c r="A103" s="78"/>
      <c r="B103" s="29"/>
      <c r="C103" s="29"/>
      <c r="D103" s="29"/>
      <c r="E103" s="29"/>
      <c r="F103" s="29"/>
      <c r="G103" s="29"/>
      <c r="H103" s="29"/>
      <c r="I103" s="29"/>
      <c r="J103" s="29"/>
      <c r="K103" s="29"/>
      <c r="L103" s="29"/>
      <c r="M103" s="29"/>
      <c r="N103" s="29"/>
      <c r="O103" s="29"/>
      <c r="P103" s="29"/>
      <c r="Q103" s="29"/>
      <c r="R103" s="29"/>
      <c r="S103" s="29"/>
    </row>
    <row r="104" spans="1:19" s="83" customFormat="1" x14ac:dyDescent="0.25">
      <c r="A104" s="78"/>
      <c r="B104" s="29"/>
      <c r="C104" s="29"/>
      <c r="D104" s="29"/>
      <c r="E104" s="29"/>
      <c r="F104" s="29"/>
      <c r="G104" s="29"/>
      <c r="H104" s="29"/>
      <c r="I104" s="29"/>
      <c r="J104" s="29"/>
      <c r="K104" s="29"/>
      <c r="L104" s="29"/>
      <c r="M104" s="29"/>
      <c r="N104" s="29"/>
      <c r="O104" s="29"/>
      <c r="P104" s="29"/>
      <c r="Q104" s="29"/>
      <c r="R104" s="29"/>
      <c r="S104" s="29"/>
    </row>
    <row r="105" spans="1:19" s="83" customFormat="1" x14ac:dyDescent="0.25">
      <c r="A105" s="78"/>
      <c r="B105" s="29"/>
      <c r="C105" s="29"/>
      <c r="D105" s="29"/>
      <c r="E105" s="29"/>
      <c r="F105" s="29"/>
      <c r="G105" s="29"/>
      <c r="H105" s="29"/>
      <c r="I105" s="29"/>
      <c r="J105" s="29"/>
      <c r="K105" s="29"/>
      <c r="L105" s="29"/>
      <c r="M105" s="29"/>
      <c r="N105" s="29"/>
      <c r="O105" s="29"/>
      <c r="P105" s="29"/>
      <c r="Q105" s="29"/>
      <c r="R105" s="29"/>
      <c r="S105" s="29"/>
    </row>
    <row r="106" spans="1:19" s="83" customFormat="1" x14ac:dyDescent="0.25">
      <c r="A106" s="78"/>
      <c r="B106" s="29"/>
      <c r="C106" s="29"/>
      <c r="D106" s="29"/>
      <c r="E106" s="29"/>
      <c r="F106" s="29"/>
      <c r="G106" s="29"/>
      <c r="H106" s="29"/>
      <c r="I106" s="29"/>
      <c r="J106" s="29"/>
      <c r="K106" s="29"/>
      <c r="L106" s="29"/>
      <c r="M106" s="29"/>
      <c r="N106" s="29"/>
      <c r="O106" s="29"/>
      <c r="P106" s="29"/>
      <c r="Q106" s="29"/>
      <c r="R106" s="29"/>
      <c r="S106" s="29"/>
    </row>
    <row r="107" spans="1:19" s="83" customFormat="1" x14ac:dyDescent="0.25">
      <c r="A107" s="78"/>
      <c r="B107" s="29"/>
      <c r="C107" s="29"/>
      <c r="D107" s="29"/>
      <c r="E107" s="29"/>
      <c r="F107" s="29"/>
      <c r="G107" s="29"/>
      <c r="H107" s="29"/>
      <c r="I107" s="29"/>
      <c r="J107" s="29"/>
      <c r="K107" s="29"/>
      <c r="L107" s="29"/>
      <c r="M107" s="29"/>
      <c r="N107" s="29"/>
      <c r="O107" s="29"/>
      <c r="P107" s="29"/>
      <c r="Q107" s="29"/>
      <c r="R107" s="29"/>
      <c r="S107" s="29"/>
    </row>
    <row r="108" spans="1:19" s="83" customFormat="1" x14ac:dyDescent="0.25">
      <c r="A108" s="78"/>
      <c r="B108" s="29"/>
      <c r="C108" s="29"/>
      <c r="D108" s="29"/>
      <c r="E108" s="29"/>
      <c r="F108" s="29"/>
      <c r="G108" s="29"/>
      <c r="H108" s="29"/>
      <c r="I108" s="29"/>
      <c r="J108" s="29"/>
      <c r="K108" s="29"/>
      <c r="L108" s="29"/>
      <c r="M108" s="29"/>
      <c r="N108" s="29"/>
      <c r="O108" s="29"/>
      <c r="P108" s="29"/>
      <c r="Q108" s="29"/>
      <c r="R108" s="29"/>
      <c r="S108" s="29"/>
    </row>
    <row r="109" spans="1:19" s="83" customFormat="1" x14ac:dyDescent="0.25">
      <c r="A109" s="78"/>
      <c r="B109" s="29"/>
      <c r="C109" s="29"/>
      <c r="D109" s="29"/>
      <c r="E109" s="29"/>
      <c r="F109" s="29"/>
      <c r="G109" s="29"/>
      <c r="H109" s="29"/>
      <c r="I109" s="29"/>
      <c r="J109" s="29"/>
      <c r="K109" s="29"/>
      <c r="L109" s="29"/>
      <c r="M109" s="29"/>
      <c r="N109" s="29"/>
      <c r="O109" s="29"/>
      <c r="P109" s="29"/>
      <c r="Q109" s="29"/>
      <c r="R109" s="29"/>
      <c r="S109" s="29"/>
    </row>
    <row r="110" spans="1:19" s="83" customFormat="1" x14ac:dyDescent="0.25">
      <c r="A110" s="78"/>
      <c r="B110" s="29"/>
      <c r="C110" s="29"/>
      <c r="D110" s="29"/>
      <c r="E110" s="29"/>
      <c r="F110" s="29"/>
      <c r="G110" s="29"/>
      <c r="H110" s="29"/>
      <c r="I110" s="29"/>
      <c r="J110" s="29"/>
      <c r="K110" s="29"/>
      <c r="L110" s="29"/>
      <c r="M110" s="29"/>
      <c r="N110" s="29"/>
      <c r="O110" s="29"/>
      <c r="P110" s="29"/>
      <c r="Q110" s="29"/>
      <c r="R110" s="29"/>
      <c r="S110" s="29"/>
    </row>
    <row r="111" spans="1:19" s="83" customFormat="1" x14ac:dyDescent="0.25">
      <c r="A111" s="78"/>
      <c r="B111" s="29"/>
      <c r="C111" s="29"/>
      <c r="D111" s="29"/>
      <c r="E111" s="29"/>
      <c r="F111" s="29"/>
      <c r="G111" s="29"/>
      <c r="H111" s="29"/>
      <c r="I111" s="29"/>
      <c r="J111" s="29"/>
      <c r="K111" s="29"/>
      <c r="L111" s="29"/>
      <c r="M111" s="29"/>
      <c r="N111" s="29"/>
      <c r="O111" s="29"/>
      <c r="P111" s="29"/>
      <c r="Q111" s="29"/>
      <c r="R111" s="29"/>
      <c r="S111" s="29"/>
    </row>
    <row r="112" spans="1:19" s="83" customFormat="1" x14ac:dyDescent="0.25">
      <c r="A112" s="78"/>
      <c r="B112" s="29"/>
      <c r="C112" s="29"/>
      <c r="D112" s="29"/>
      <c r="E112" s="29"/>
      <c r="F112" s="29"/>
      <c r="G112" s="29"/>
      <c r="H112" s="29"/>
      <c r="I112" s="29"/>
      <c r="J112" s="29"/>
      <c r="K112" s="29"/>
      <c r="L112" s="29"/>
      <c r="M112" s="29"/>
      <c r="N112" s="29"/>
      <c r="O112" s="29"/>
      <c r="P112" s="29"/>
      <c r="Q112" s="29"/>
      <c r="R112" s="29"/>
      <c r="S112" s="29"/>
    </row>
    <row r="113" spans="1:19" s="83" customFormat="1" x14ac:dyDescent="0.25">
      <c r="A113" s="78"/>
      <c r="B113" s="29"/>
      <c r="C113" s="29"/>
      <c r="D113" s="29"/>
      <c r="E113" s="29"/>
      <c r="F113" s="29"/>
      <c r="G113" s="29"/>
      <c r="H113" s="29"/>
      <c r="I113" s="29"/>
      <c r="J113" s="29"/>
      <c r="K113" s="29"/>
      <c r="L113" s="29"/>
      <c r="M113" s="29"/>
      <c r="N113" s="29"/>
      <c r="O113" s="29"/>
      <c r="P113" s="29"/>
      <c r="Q113" s="29"/>
      <c r="R113" s="29"/>
      <c r="S113" s="29"/>
    </row>
    <row r="114" spans="1:19" s="83" customFormat="1" x14ac:dyDescent="0.25">
      <c r="A114" s="78"/>
      <c r="B114" s="29"/>
      <c r="C114" s="29"/>
      <c r="D114" s="29"/>
      <c r="E114" s="29"/>
      <c r="F114" s="29"/>
      <c r="G114" s="29"/>
      <c r="H114" s="29"/>
      <c r="I114" s="29"/>
      <c r="J114" s="29"/>
      <c r="K114" s="29"/>
      <c r="L114" s="29"/>
      <c r="M114" s="29"/>
      <c r="N114" s="29"/>
      <c r="O114" s="29"/>
      <c r="P114" s="29"/>
      <c r="Q114" s="29"/>
      <c r="R114" s="29"/>
      <c r="S114" s="29"/>
    </row>
    <row r="115" spans="1:19" s="83" customFormat="1" x14ac:dyDescent="0.25">
      <c r="A115" s="78"/>
      <c r="B115" s="29"/>
      <c r="C115" s="29"/>
      <c r="D115" s="29"/>
      <c r="E115" s="29"/>
      <c r="F115" s="29"/>
      <c r="G115" s="29"/>
      <c r="H115" s="29"/>
      <c r="I115" s="29"/>
      <c r="J115" s="29"/>
      <c r="K115" s="29"/>
      <c r="L115" s="29"/>
      <c r="M115" s="29"/>
      <c r="N115" s="29"/>
      <c r="O115" s="29"/>
      <c r="P115" s="29"/>
      <c r="Q115" s="29"/>
      <c r="R115" s="29"/>
      <c r="S115" s="29"/>
    </row>
    <row r="116" spans="1:19" s="83" customFormat="1" x14ac:dyDescent="0.25">
      <c r="A116" s="78"/>
      <c r="B116" s="29"/>
      <c r="C116" s="29"/>
      <c r="D116" s="29"/>
      <c r="E116" s="29"/>
      <c r="F116" s="29"/>
      <c r="G116" s="29"/>
      <c r="H116" s="29"/>
      <c r="I116" s="29"/>
      <c r="J116" s="29"/>
      <c r="K116" s="29"/>
      <c r="L116" s="29"/>
      <c r="M116" s="29"/>
      <c r="N116" s="29"/>
      <c r="O116" s="29"/>
      <c r="P116" s="29"/>
      <c r="Q116" s="29"/>
      <c r="R116" s="29"/>
      <c r="S116" s="29"/>
    </row>
    <row r="117" spans="1:19" s="83" customFormat="1" x14ac:dyDescent="0.25">
      <c r="A117" s="78"/>
      <c r="B117" s="29"/>
      <c r="C117" s="29"/>
      <c r="D117" s="29"/>
      <c r="E117" s="29"/>
      <c r="F117" s="29"/>
      <c r="G117" s="29"/>
      <c r="H117" s="29"/>
      <c r="I117" s="29"/>
      <c r="J117" s="29"/>
      <c r="K117" s="29"/>
      <c r="L117" s="29"/>
      <c r="M117" s="29"/>
      <c r="N117" s="29"/>
      <c r="O117" s="29"/>
      <c r="P117" s="29"/>
      <c r="Q117" s="29"/>
      <c r="R117" s="29"/>
      <c r="S117" s="29"/>
    </row>
    <row r="118" spans="1:19" s="83" customFormat="1" x14ac:dyDescent="0.25">
      <c r="A118" s="78"/>
      <c r="B118" s="29"/>
      <c r="C118" s="29"/>
      <c r="D118" s="29"/>
      <c r="E118" s="29"/>
      <c r="F118" s="29"/>
      <c r="G118" s="29"/>
      <c r="H118" s="29"/>
      <c r="I118" s="29"/>
      <c r="J118" s="29"/>
      <c r="K118" s="29"/>
      <c r="L118" s="29"/>
      <c r="M118" s="29"/>
      <c r="N118" s="29"/>
      <c r="O118" s="29"/>
      <c r="P118" s="29"/>
      <c r="Q118" s="29"/>
      <c r="R118" s="29"/>
      <c r="S118" s="29"/>
    </row>
    <row r="119" spans="1:19" s="83" customFormat="1" x14ac:dyDescent="0.25">
      <c r="A119" s="78"/>
      <c r="B119" s="29"/>
      <c r="C119" s="29"/>
      <c r="D119" s="29"/>
      <c r="E119" s="29"/>
      <c r="F119" s="29"/>
      <c r="G119" s="29"/>
      <c r="H119" s="29"/>
      <c r="I119" s="29"/>
      <c r="J119" s="29"/>
      <c r="K119" s="29"/>
      <c r="L119" s="29"/>
      <c r="M119" s="29"/>
      <c r="N119" s="29"/>
      <c r="O119" s="29"/>
      <c r="P119" s="29"/>
      <c r="Q119" s="29"/>
      <c r="R119" s="29"/>
      <c r="S119" s="29"/>
    </row>
    <row r="120" spans="1:19" s="83" customFormat="1" x14ac:dyDescent="0.25">
      <c r="A120" s="78"/>
      <c r="B120" s="29"/>
      <c r="C120" s="29"/>
      <c r="D120" s="29"/>
      <c r="E120" s="29"/>
      <c r="F120" s="29"/>
      <c r="G120" s="29"/>
      <c r="H120" s="29"/>
      <c r="I120" s="29"/>
      <c r="J120" s="29"/>
      <c r="K120" s="29"/>
      <c r="L120" s="29"/>
      <c r="M120" s="29"/>
      <c r="N120" s="29"/>
      <c r="O120" s="29"/>
      <c r="P120" s="29"/>
      <c r="Q120" s="29"/>
      <c r="R120" s="29"/>
      <c r="S120" s="29"/>
    </row>
    <row r="121" spans="1:19" s="83" customFormat="1" x14ac:dyDescent="0.25">
      <c r="A121" s="78"/>
      <c r="B121" s="29"/>
      <c r="C121" s="29"/>
      <c r="D121" s="29"/>
      <c r="E121" s="29"/>
      <c r="F121" s="29"/>
      <c r="G121" s="29"/>
      <c r="H121" s="29"/>
      <c r="I121" s="29"/>
      <c r="J121" s="29"/>
      <c r="K121" s="29"/>
      <c r="L121" s="29"/>
      <c r="M121" s="29"/>
      <c r="N121" s="29"/>
      <c r="O121" s="29"/>
      <c r="P121" s="29"/>
      <c r="Q121" s="29"/>
      <c r="R121" s="29"/>
      <c r="S121" s="29"/>
    </row>
    <row r="122" spans="1:19" s="83" customFormat="1" x14ac:dyDescent="0.25">
      <c r="A122" s="78"/>
      <c r="B122" s="29"/>
      <c r="C122" s="29"/>
      <c r="D122" s="29"/>
      <c r="E122" s="29"/>
      <c r="F122" s="29"/>
      <c r="G122" s="29"/>
      <c r="H122" s="29"/>
      <c r="I122" s="29"/>
      <c r="J122" s="29"/>
      <c r="K122" s="29"/>
      <c r="L122" s="29"/>
      <c r="M122" s="29"/>
      <c r="N122" s="29"/>
      <c r="O122" s="29"/>
      <c r="P122" s="29"/>
      <c r="Q122" s="29"/>
      <c r="R122" s="29"/>
      <c r="S122" s="29"/>
    </row>
    <row r="123" spans="1:19" s="83" customFormat="1" x14ac:dyDescent="0.25">
      <c r="A123" s="78"/>
      <c r="B123" s="29"/>
      <c r="C123" s="29"/>
      <c r="D123" s="29"/>
      <c r="E123" s="29"/>
      <c r="F123" s="29"/>
      <c r="G123" s="29"/>
      <c r="H123" s="29"/>
      <c r="I123" s="29"/>
      <c r="J123" s="29"/>
      <c r="K123" s="29"/>
      <c r="L123" s="29"/>
      <c r="M123" s="29"/>
      <c r="N123" s="29"/>
      <c r="O123" s="29"/>
      <c r="P123" s="29"/>
      <c r="Q123" s="29"/>
      <c r="R123" s="29"/>
      <c r="S123" s="29"/>
    </row>
    <row r="124" spans="1:19" s="83" customFormat="1" x14ac:dyDescent="0.25">
      <c r="A124" s="78"/>
      <c r="B124" s="29"/>
      <c r="C124" s="29"/>
      <c r="D124" s="29"/>
      <c r="E124" s="29"/>
      <c r="F124" s="29"/>
      <c r="G124" s="29"/>
      <c r="H124" s="29"/>
      <c r="I124" s="29"/>
      <c r="J124" s="29"/>
      <c r="K124" s="29"/>
      <c r="L124" s="29"/>
      <c r="M124" s="29"/>
      <c r="N124" s="29"/>
      <c r="O124" s="29"/>
      <c r="P124" s="29"/>
      <c r="Q124" s="29"/>
      <c r="R124" s="29"/>
      <c r="S124" s="29"/>
    </row>
    <row r="125" spans="1:19" s="83" customFormat="1" x14ac:dyDescent="0.25">
      <c r="A125" s="78"/>
      <c r="B125" s="29"/>
      <c r="C125" s="29"/>
      <c r="D125" s="29"/>
      <c r="E125" s="29"/>
      <c r="F125" s="29"/>
      <c r="G125" s="29"/>
      <c r="H125" s="29"/>
      <c r="I125" s="29"/>
      <c r="J125" s="29"/>
      <c r="K125" s="29"/>
      <c r="L125" s="29"/>
      <c r="M125" s="29"/>
      <c r="N125" s="29"/>
      <c r="O125" s="29"/>
      <c r="P125" s="29"/>
      <c r="Q125" s="29"/>
      <c r="R125" s="29"/>
      <c r="S125" s="29"/>
    </row>
    <row r="126" spans="1:19" s="83" customFormat="1" x14ac:dyDescent="0.25">
      <c r="A126" s="78"/>
      <c r="B126" s="29"/>
      <c r="C126" s="29"/>
      <c r="D126" s="29"/>
      <c r="E126" s="29"/>
      <c r="F126" s="29"/>
      <c r="G126" s="29"/>
      <c r="H126" s="29"/>
      <c r="I126" s="29"/>
      <c r="J126" s="29"/>
      <c r="K126" s="29"/>
      <c r="L126" s="29"/>
      <c r="M126" s="29"/>
      <c r="N126" s="29"/>
      <c r="O126" s="29"/>
      <c r="P126" s="29"/>
      <c r="Q126" s="29"/>
      <c r="R126" s="29"/>
      <c r="S126" s="29"/>
    </row>
    <row r="127" spans="1:19" s="83" customFormat="1" x14ac:dyDescent="0.25">
      <c r="A127" s="78"/>
      <c r="B127" s="29"/>
      <c r="C127" s="29"/>
      <c r="D127" s="29"/>
      <c r="E127" s="29"/>
      <c r="F127" s="29"/>
      <c r="G127" s="29"/>
      <c r="H127" s="29"/>
      <c r="I127" s="29"/>
      <c r="J127" s="29"/>
      <c r="K127" s="29"/>
      <c r="L127" s="29"/>
      <c r="M127" s="29"/>
      <c r="N127" s="29"/>
      <c r="O127" s="29"/>
      <c r="P127" s="29"/>
      <c r="Q127" s="29"/>
      <c r="R127" s="29"/>
      <c r="S127" s="29"/>
    </row>
    <row r="128" spans="1:19" s="83" customFormat="1" x14ac:dyDescent="0.25">
      <c r="A128" s="78"/>
      <c r="B128" s="29"/>
      <c r="C128" s="29"/>
      <c r="D128" s="29"/>
      <c r="E128" s="29"/>
      <c r="F128" s="29"/>
      <c r="G128" s="29"/>
      <c r="H128" s="29"/>
      <c r="I128" s="29"/>
      <c r="J128" s="29"/>
      <c r="K128" s="29"/>
      <c r="L128" s="29"/>
      <c r="M128" s="29"/>
      <c r="N128" s="29"/>
      <c r="O128" s="29"/>
      <c r="P128" s="29"/>
      <c r="Q128" s="29"/>
      <c r="R128" s="29"/>
      <c r="S128" s="29"/>
    </row>
    <row r="129" spans="1:19" s="83" customFormat="1" x14ac:dyDescent="0.25">
      <c r="A129" s="78"/>
      <c r="B129" s="29"/>
      <c r="C129" s="29"/>
      <c r="D129" s="29"/>
      <c r="E129" s="29"/>
      <c r="F129" s="29"/>
      <c r="G129" s="29"/>
      <c r="H129" s="29"/>
      <c r="I129" s="29"/>
      <c r="J129" s="29"/>
      <c r="K129" s="29"/>
      <c r="L129" s="29"/>
      <c r="M129" s="29"/>
      <c r="N129" s="29"/>
      <c r="O129" s="29"/>
      <c r="P129" s="29"/>
      <c r="Q129" s="29"/>
      <c r="R129" s="29"/>
      <c r="S129" s="29"/>
    </row>
    <row r="130" spans="1:19" s="83" customFormat="1" x14ac:dyDescent="0.25">
      <c r="A130" s="78"/>
      <c r="B130" s="29"/>
      <c r="C130" s="29"/>
      <c r="D130" s="29"/>
      <c r="E130" s="29"/>
      <c r="F130" s="29"/>
      <c r="G130" s="29"/>
      <c r="H130" s="29"/>
      <c r="I130" s="29"/>
      <c r="J130" s="29"/>
      <c r="K130" s="29"/>
      <c r="L130" s="29"/>
      <c r="M130" s="29"/>
      <c r="N130" s="29"/>
      <c r="O130" s="29"/>
      <c r="P130" s="29"/>
      <c r="Q130" s="29"/>
      <c r="R130" s="29"/>
      <c r="S130" s="29"/>
    </row>
    <row r="131" spans="1:19" s="83" customFormat="1" x14ac:dyDescent="0.25">
      <c r="A131" s="78"/>
      <c r="B131" s="29"/>
      <c r="C131" s="29"/>
      <c r="D131" s="29"/>
      <c r="E131" s="29"/>
      <c r="F131" s="29"/>
      <c r="G131" s="29"/>
      <c r="H131" s="29"/>
      <c r="I131" s="29"/>
      <c r="J131" s="29"/>
      <c r="K131" s="29"/>
      <c r="L131" s="29"/>
      <c r="M131" s="29"/>
      <c r="N131" s="29"/>
      <c r="O131" s="29"/>
      <c r="P131" s="29"/>
      <c r="Q131" s="29"/>
      <c r="R131" s="29"/>
      <c r="S131" s="29"/>
    </row>
    <row r="132" spans="1:19" s="83" customFormat="1" x14ac:dyDescent="0.25">
      <c r="A132" s="78"/>
      <c r="B132" s="29"/>
      <c r="C132" s="29"/>
      <c r="D132" s="29"/>
      <c r="E132" s="29"/>
      <c r="F132" s="29"/>
      <c r="G132" s="29"/>
      <c r="H132" s="29"/>
      <c r="I132" s="29"/>
      <c r="J132" s="29"/>
      <c r="K132" s="29"/>
      <c r="L132" s="29"/>
      <c r="M132" s="29"/>
      <c r="N132" s="29"/>
      <c r="O132" s="29"/>
      <c r="P132" s="29"/>
      <c r="Q132" s="29"/>
      <c r="R132" s="29"/>
      <c r="S132" s="29"/>
    </row>
    <row r="133" spans="1:19" s="83" customFormat="1" x14ac:dyDescent="0.25">
      <c r="A133" s="78"/>
      <c r="B133" s="29"/>
      <c r="C133" s="29"/>
      <c r="D133" s="29"/>
      <c r="E133" s="29"/>
      <c r="F133" s="29"/>
      <c r="G133" s="29"/>
      <c r="H133" s="29"/>
      <c r="I133" s="29"/>
      <c r="J133" s="29"/>
      <c r="K133" s="29"/>
      <c r="L133" s="29"/>
      <c r="M133" s="29"/>
      <c r="N133" s="29"/>
      <c r="O133" s="29"/>
      <c r="P133" s="29"/>
      <c r="Q133" s="29"/>
      <c r="R133" s="29"/>
      <c r="S133" s="29"/>
    </row>
    <row r="134" spans="1:19" s="83" customFormat="1" x14ac:dyDescent="0.25">
      <c r="A134" s="78"/>
      <c r="B134" s="29"/>
      <c r="C134" s="29"/>
      <c r="D134" s="29"/>
      <c r="E134" s="29"/>
      <c r="F134" s="29"/>
      <c r="G134" s="29"/>
      <c r="H134" s="29"/>
      <c r="I134" s="29"/>
      <c r="J134" s="29"/>
      <c r="K134" s="29"/>
      <c r="L134" s="29"/>
      <c r="M134" s="29"/>
      <c r="N134" s="29"/>
      <c r="O134" s="29"/>
      <c r="P134" s="29"/>
      <c r="Q134" s="29"/>
      <c r="R134" s="29"/>
      <c r="S134" s="29"/>
    </row>
    <row r="135" spans="1:19" s="83" customFormat="1" x14ac:dyDescent="0.25">
      <c r="A135" s="78"/>
      <c r="B135" s="29"/>
      <c r="C135" s="29"/>
      <c r="D135" s="29"/>
      <c r="E135" s="29"/>
      <c r="F135" s="29"/>
      <c r="G135" s="29"/>
      <c r="H135" s="29"/>
      <c r="I135" s="29"/>
      <c r="J135" s="29"/>
      <c r="K135" s="29"/>
      <c r="L135" s="29"/>
      <c r="M135" s="29"/>
      <c r="N135" s="29"/>
      <c r="O135" s="29"/>
      <c r="P135" s="29"/>
      <c r="Q135" s="29"/>
      <c r="R135" s="29"/>
      <c r="S135" s="29"/>
    </row>
    <row r="136" spans="1:19" s="83" customFormat="1" x14ac:dyDescent="0.25">
      <c r="A136" s="78"/>
      <c r="B136" s="29"/>
      <c r="C136" s="29"/>
      <c r="D136" s="29"/>
      <c r="E136" s="29"/>
      <c r="F136" s="29"/>
      <c r="G136" s="29"/>
      <c r="H136" s="29"/>
      <c r="I136" s="29"/>
      <c r="J136" s="29"/>
      <c r="K136" s="29"/>
      <c r="L136" s="29"/>
      <c r="M136" s="29"/>
      <c r="N136" s="29"/>
      <c r="O136" s="29">
        <v>66.75</v>
      </c>
      <c r="P136" s="29"/>
      <c r="Q136" s="29"/>
      <c r="R136" s="29"/>
      <c r="S136" s="29"/>
    </row>
    <row r="137" spans="1:19" s="83" customFormat="1" x14ac:dyDescent="0.25">
      <c r="A137" s="78"/>
      <c r="B137" s="29"/>
      <c r="C137" s="29"/>
      <c r="D137" s="29"/>
      <c r="E137" s="29"/>
      <c r="F137" s="29"/>
      <c r="G137" s="29"/>
      <c r="H137" s="29"/>
      <c r="I137" s="29"/>
      <c r="J137" s="29"/>
      <c r="K137" s="29"/>
      <c r="L137" s="29"/>
      <c r="M137" s="29"/>
      <c r="N137" s="29"/>
      <c r="O137" s="29"/>
      <c r="P137" s="29"/>
      <c r="Q137" s="29"/>
      <c r="R137" s="29"/>
      <c r="S137" s="29"/>
    </row>
    <row r="138" spans="1:19" s="83" customFormat="1" x14ac:dyDescent="0.25">
      <c r="A138" s="78"/>
      <c r="B138" s="29"/>
      <c r="C138" s="29"/>
      <c r="D138" s="29"/>
      <c r="E138" s="29"/>
      <c r="F138" s="29"/>
      <c r="G138" s="29"/>
      <c r="H138" s="29"/>
      <c r="I138" s="29"/>
      <c r="J138" s="29"/>
      <c r="K138" s="29"/>
      <c r="L138" s="29"/>
      <c r="M138" s="29"/>
      <c r="N138" s="29"/>
      <c r="O138" s="29"/>
      <c r="P138" s="29"/>
      <c r="Q138" s="29"/>
      <c r="R138" s="29"/>
      <c r="S138" s="29"/>
    </row>
    <row r="139" spans="1:19" s="83" customFormat="1" x14ac:dyDescent="0.25">
      <c r="A139" s="78"/>
      <c r="B139" s="29"/>
      <c r="C139" s="29"/>
      <c r="D139" s="29"/>
      <c r="E139" s="29"/>
      <c r="F139" s="29"/>
      <c r="G139" s="29"/>
      <c r="H139" s="29"/>
      <c r="I139" s="29"/>
      <c r="J139" s="29"/>
      <c r="K139" s="29"/>
      <c r="L139" s="29"/>
      <c r="M139" s="29"/>
      <c r="N139" s="29"/>
      <c r="O139" s="29"/>
      <c r="P139" s="29"/>
      <c r="Q139" s="29"/>
      <c r="R139" s="29"/>
      <c r="S139" s="29"/>
    </row>
    <row r="140" spans="1:19" s="83" customFormat="1" x14ac:dyDescent="0.25">
      <c r="A140" s="78"/>
      <c r="B140" s="29"/>
      <c r="C140" s="29"/>
      <c r="D140" s="29"/>
      <c r="E140" s="29"/>
      <c r="F140" s="29"/>
      <c r="G140" s="29"/>
      <c r="H140" s="29"/>
      <c r="I140" s="29"/>
      <c r="J140" s="29"/>
      <c r="K140" s="29"/>
      <c r="L140" s="29"/>
      <c r="M140" s="29"/>
      <c r="N140" s="29"/>
      <c r="O140" s="29"/>
      <c r="P140" s="29"/>
      <c r="Q140" s="29"/>
      <c r="R140" s="29"/>
      <c r="S140" s="29"/>
    </row>
    <row r="141" spans="1:19" s="83" customFormat="1" x14ac:dyDescent="0.25">
      <c r="A141" s="78"/>
      <c r="B141" s="29"/>
      <c r="C141" s="29"/>
      <c r="D141" s="29"/>
      <c r="E141" s="29"/>
      <c r="F141" s="29"/>
      <c r="G141" s="29"/>
      <c r="H141" s="29"/>
      <c r="I141" s="29"/>
      <c r="J141" s="29"/>
      <c r="K141" s="29"/>
      <c r="L141" s="29"/>
      <c r="M141" s="29"/>
      <c r="N141" s="29"/>
      <c r="O141" s="29"/>
      <c r="P141" s="29"/>
      <c r="Q141" s="29"/>
      <c r="R141" s="29"/>
      <c r="S141" s="29"/>
    </row>
    <row r="142" spans="1:19" s="83" customFormat="1" x14ac:dyDescent="0.25">
      <c r="A142" s="78"/>
      <c r="B142" s="29"/>
      <c r="C142" s="29"/>
      <c r="D142" s="29"/>
      <c r="E142" s="29"/>
      <c r="F142" s="29"/>
      <c r="G142" s="29"/>
      <c r="H142" s="29"/>
      <c r="I142" s="29"/>
      <c r="J142" s="29"/>
      <c r="K142" s="29"/>
      <c r="L142" s="29"/>
      <c r="M142" s="29"/>
      <c r="N142" s="29"/>
      <c r="O142" s="29"/>
      <c r="P142" s="29"/>
      <c r="Q142" s="29"/>
      <c r="R142" s="29"/>
      <c r="S142" s="29"/>
    </row>
    <row r="143" spans="1:19" s="83" customFormat="1" x14ac:dyDescent="0.25">
      <c r="A143" s="78"/>
      <c r="B143" s="29"/>
      <c r="C143" s="29"/>
      <c r="D143" s="29"/>
      <c r="E143" s="29"/>
      <c r="F143" s="29"/>
      <c r="G143" s="29"/>
      <c r="H143" s="29"/>
      <c r="I143" s="29"/>
      <c r="J143" s="29"/>
      <c r="K143" s="29"/>
      <c r="L143" s="29"/>
      <c r="M143" s="29"/>
      <c r="N143" s="29"/>
      <c r="O143" s="29"/>
      <c r="P143" s="29"/>
      <c r="Q143" s="29"/>
      <c r="R143" s="29"/>
      <c r="S143" s="29"/>
    </row>
    <row r="144" spans="1:19" s="83" customFormat="1" x14ac:dyDescent="0.25">
      <c r="A144" s="78"/>
      <c r="B144" s="29"/>
      <c r="C144" s="29"/>
      <c r="D144" s="29"/>
      <c r="E144" s="29"/>
      <c r="F144" s="29"/>
      <c r="G144" s="29"/>
      <c r="H144" s="29"/>
      <c r="I144" s="29"/>
      <c r="J144" s="29"/>
      <c r="K144" s="29"/>
      <c r="L144" s="29"/>
      <c r="M144" s="29"/>
      <c r="N144" s="29"/>
      <c r="O144" s="29"/>
      <c r="P144" s="29"/>
      <c r="Q144" s="29"/>
      <c r="R144" s="29"/>
      <c r="S144" s="29"/>
    </row>
    <row r="145" spans="1:19" s="83" customFormat="1" x14ac:dyDescent="0.25">
      <c r="A145" s="78"/>
      <c r="B145" s="29"/>
      <c r="C145" s="29"/>
      <c r="D145" s="29"/>
      <c r="E145" s="29"/>
      <c r="F145" s="29"/>
      <c r="G145" s="29"/>
      <c r="H145" s="29"/>
      <c r="I145" s="29"/>
      <c r="J145" s="29"/>
      <c r="K145" s="29"/>
      <c r="L145" s="29"/>
      <c r="M145" s="29"/>
      <c r="N145" s="29"/>
      <c r="O145" s="29"/>
      <c r="P145" s="29"/>
      <c r="Q145" s="29"/>
      <c r="R145" s="29"/>
      <c r="S145" s="29"/>
    </row>
    <row r="146" spans="1:19" s="83" customFormat="1" x14ac:dyDescent="0.25">
      <c r="A146" s="78"/>
      <c r="B146" s="29"/>
      <c r="C146" s="29"/>
      <c r="D146" s="29"/>
      <c r="E146" s="29"/>
      <c r="F146" s="29"/>
      <c r="G146" s="29"/>
      <c r="H146" s="29"/>
      <c r="I146" s="29"/>
      <c r="J146" s="29"/>
      <c r="K146" s="29"/>
      <c r="L146" s="29"/>
      <c r="M146" s="29"/>
      <c r="N146" s="29"/>
      <c r="O146" s="29"/>
      <c r="P146" s="29"/>
      <c r="Q146" s="29"/>
      <c r="R146" s="29"/>
      <c r="S146" s="29"/>
    </row>
    <row r="147" spans="1:19" s="83" customFormat="1" x14ac:dyDescent="0.25">
      <c r="A147" s="78"/>
      <c r="B147" s="29"/>
      <c r="C147" s="29"/>
      <c r="D147" s="29"/>
      <c r="E147" s="29"/>
      <c r="F147" s="29"/>
      <c r="G147" s="29"/>
      <c r="H147" s="29"/>
      <c r="I147" s="29"/>
      <c r="J147" s="29"/>
      <c r="K147" s="29"/>
      <c r="L147" s="29"/>
      <c r="M147" s="29"/>
      <c r="N147" s="29"/>
      <c r="O147" s="29"/>
      <c r="P147" s="29"/>
      <c r="Q147" s="29"/>
      <c r="R147" s="29"/>
      <c r="S147" s="29"/>
    </row>
    <row r="148" spans="1:19" s="83" customFormat="1" x14ac:dyDescent="0.25">
      <c r="A148" s="78"/>
      <c r="B148" s="29"/>
      <c r="C148" s="29"/>
      <c r="D148" s="29"/>
      <c r="E148" s="29"/>
      <c r="F148" s="29"/>
      <c r="G148" s="29"/>
      <c r="H148" s="29"/>
      <c r="I148" s="29"/>
      <c r="J148" s="29"/>
      <c r="K148" s="29"/>
      <c r="L148" s="29"/>
      <c r="M148" s="29"/>
      <c r="N148" s="29"/>
      <c r="O148" s="29"/>
      <c r="P148" s="29"/>
      <c r="Q148" s="29"/>
      <c r="R148" s="29"/>
      <c r="S148" s="29"/>
    </row>
  </sheetData>
  <mergeCells count="6">
    <mergeCell ref="D2:Q3"/>
    <mergeCell ref="A4:S4"/>
    <mergeCell ref="S2:S3"/>
    <mergeCell ref="A2:A3"/>
    <mergeCell ref="B2:C3"/>
    <mergeCell ref="R2:R3"/>
  </mergeCells>
  <printOptions horizontalCentered="1"/>
  <pageMargins left="0.196850393700787" right="0.196850393700787" top="0.39370078740157499" bottom="0.39370078740157499" header="0.31496062992126" footer="0.31496062992126"/>
  <pageSetup paperSize="9" scale="62"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36"/>
  <sheetViews>
    <sheetView topLeftCell="B1" zoomScale="60" zoomScaleNormal="60" workbookViewId="0">
      <selection activeCell="AA51" sqref="AA51"/>
    </sheetView>
  </sheetViews>
  <sheetFormatPr defaultRowHeight="14.5" x14ac:dyDescent="0.35"/>
  <cols>
    <col min="1" max="1" width="50.453125" bestFit="1" customWidth="1"/>
    <col min="2" max="2" width="21" customWidth="1"/>
    <col min="3" max="3" width="21.453125" customWidth="1"/>
    <col min="4" max="4" width="21.1796875" customWidth="1"/>
    <col min="9" max="9" width="50.453125" bestFit="1" customWidth="1"/>
    <col min="10" max="10" width="21" customWidth="1"/>
    <col min="11" max="11" width="21.453125" customWidth="1"/>
    <col min="12" max="12" width="21.1796875" customWidth="1"/>
    <col min="23" max="23" width="11.81640625" bestFit="1" customWidth="1"/>
  </cols>
  <sheetData>
    <row r="1" spans="1:23" ht="15" thickBot="1" x14ac:dyDescent="0.4">
      <c r="A1" s="688" t="s">
        <v>433</v>
      </c>
      <c r="B1" s="688"/>
      <c r="C1" s="688"/>
      <c r="D1" s="688"/>
      <c r="I1" s="688" t="s">
        <v>434</v>
      </c>
      <c r="J1" s="688"/>
      <c r="K1" s="688"/>
      <c r="L1" s="688"/>
    </row>
    <row r="2" spans="1:23" x14ac:dyDescent="0.35">
      <c r="A2" s="686" t="s">
        <v>17</v>
      </c>
      <c r="B2" s="686" t="s">
        <v>0</v>
      </c>
      <c r="C2" s="686" t="s">
        <v>431</v>
      </c>
      <c r="D2" s="686" t="s">
        <v>432</v>
      </c>
      <c r="I2" s="686" t="s">
        <v>17</v>
      </c>
      <c r="J2" s="686" t="s">
        <v>0</v>
      </c>
      <c r="K2" s="686" t="s">
        <v>431</v>
      </c>
      <c r="L2" s="686" t="s">
        <v>432</v>
      </c>
    </row>
    <row r="3" spans="1:23" ht="15" thickBot="1" x14ac:dyDescent="0.4">
      <c r="A3" s="687"/>
      <c r="B3" s="687"/>
      <c r="C3" s="687"/>
      <c r="D3" s="687"/>
      <c r="I3" s="687"/>
      <c r="J3" s="687"/>
      <c r="K3" s="687"/>
      <c r="L3" s="687"/>
    </row>
    <row r="4" spans="1:23" ht="15" x14ac:dyDescent="0.35">
      <c r="A4" s="135" t="s">
        <v>303</v>
      </c>
      <c r="B4" s="257" t="e">
        <f>COUNTIFS('5-Governance'!#REF!,1)</f>
        <v>#REF!</v>
      </c>
      <c r="C4" s="257" t="e">
        <f>COUNTIFS('5-Governance'!#REF!,2)</f>
        <v>#REF!</v>
      </c>
      <c r="D4" s="257" t="e">
        <f>COUNTIFS('5-Governance'!#REF!,3)</f>
        <v>#REF!</v>
      </c>
      <c r="E4" s="28" t="e">
        <f>SUM(B4:D4)</f>
        <v>#REF!</v>
      </c>
      <c r="F4" t="e">
        <f>E4=#REF!</f>
        <v>#REF!</v>
      </c>
      <c r="I4" s="135" t="s">
        <v>303</v>
      </c>
      <c r="J4" s="257" t="e">
        <f>COUNTIFS('5-Governance'!#REF!,1,'5-Governance'!#REF!,1)</f>
        <v>#REF!</v>
      </c>
      <c r="K4" s="257" t="e">
        <f>COUNTIFS('5-Governance'!#REF!,2,'5-Governance'!#REF!,1)</f>
        <v>#REF!</v>
      </c>
      <c r="L4" s="257" t="e">
        <f>COUNTIFS('5-Governance'!#REF!,3,'5-Governance'!#REF!,1)</f>
        <v>#REF!</v>
      </c>
      <c r="M4" s="28" t="e">
        <f>SUM(J4:L4)</f>
        <v>#REF!</v>
      </c>
      <c r="N4" t="e">
        <f>M4=#REF!</f>
        <v>#REF!</v>
      </c>
      <c r="R4" t="s">
        <v>436</v>
      </c>
      <c r="S4" t="s">
        <v>439</v>
      </c>
      <c r="T4" t="s">
        <v>428</v>
      </c>
      <c r="U4" t="s">
        <v>437</v>
      </c>
      <c r="V4" t="s">
        <v>429</v>
      </c>
      <c r="W4" t="s">
        <v>438</v>
      </c>
    </row>
    <row r="5" spans="1:23" ht="15" x14ac:dyDescent="0.35">
      <c r="A5" s="136" t="s">
        <v>304</v>
      </c>
      <c r="B5" s="258" t="e">
        <f>COUNTIFS('6-Justice'!#REF!,1)</f>
        <v>#REF!</v>
      </c>
      <c r="C5" s="258" t="e">
        <f>COUNTIFS('6-Justice'!#REF!,2)</f>
        <v>#REF!</v>
      </c>
      <c r="D5" s="258" t="e">
        <f>COUNTIFS('6-Justice'!#REF!,3)</f>
        <v>#REF!</v>
      </c>
      <c r="E5" s="28" t="e">
        <f t="shared" ref="E5:E17" si="0">SUM(B5:D5)</f>
        <v>#REF!</v>
      </c>
      <c r="F5" t="e">
        <f>E5=#REF!</f>
        <v>#REF!</v>
      </c>
      <c r="I5" s="136" t="s">
        <v>304</v>
      </c>
      <c r="J5" s="258" t="e">
        <f>COUNTIFS('6-Justice'!#REF!,1,'6-Justice'!#REF!,1)</f>
        <v>#REF!</v>
      </c>
      <c r="K5" s="258" t="e">
        <f>COUNTIFS('6-Justice'!#REF!,2,'6-Justice'!#REF!,1)</f>
        <v>#REF!</v>
      </c>
      <c r="L5" s="258" t="e">
        <f>COUNTIFS('6-Justice'!#REF!,3,'6-Justice'!#REF!,1)</f>
        <v>#REF!</v>
      </c>
      <c r="M5" s="28" t="e">
        <f t="shared" ref="M5:M17" si="1">SUM(J5:L5)</f>
        <v>#REF!</v>
      </c>
      <c r="N5" t="e">
        <f>M5=#REF!</f>
        <v>#REF!</v>
      </c>
      <c r="S5">
        <v>307</v>
      </c>
      <c r="T5">
        <v>228</v>
      </c>
      <c r="U5">
        <v>18</v>
      </c>
      <c r="V5">
        <v>210</v>
      </c>
      <c r="W5">
        <v>79</v>
      </c>
    </row>
    <row r="6" spans="1:23" ht="17" x14ac:dyDescent="0.35">
      <c r="A6" s="253" t="s">
        <v>305</v>
      </c>
      <c r="B6" s="259" t="e">
        <f>COUNTIFS('7-Culture &amp; Values'!#REF!,1)</f>
        <v>#REF!</v>
      </c>
      <c r="C6" s="259" t="e">
        <f>COUNTIFS('7-Culture &amp; Values'!#REF!,2)</f>
        <v>#REF!</v>
      </c>
      <c r="D6" s="259" t="e">
        <f>COUNTIFS('7-Culture &amp; Values'!#REF!,3)</f>
        <v>#REF!</v>
      </c>
      <c r="E6" s="28" t="e">
        <f t="shared" si="0"/>
        <v>#REF!</v>
      </c>
      <c r="F6" t="e">
        <f>E6=#REF!</f>
        <v>#REF!</v>
      </c>
      <c r="I6" s="253" t="s">
        <v>305</v>
      </c>
      <c r="J6" s="259" t="e">
        <f>COUNTIFS('7-Culture &amp; Values'!#REF!,1,'7-Culture &amp; Values'!#REF!,1)</f>
        <v>#REF!</v>
      </c>
      <c r="K6" s="259" t="e">
        <f>COUNTIFS('7-Culture &amp; Values'!#REF!,2,'7-Culture &amp; Values'!#REF!,1)</f>
        <v>#REF!</v>
      </c>
      <c r="L6" s="259" t="e">
        <f>COUNTIFS('7-Culture &amp; Values'!#REF!,3,'7-Culture &amp; Values'!#REF!,1)</f>
        <v>#REF!</v>
      </c>
      <c r="M6" s="28" t="e">
        <f t="shared" si="1"/>
        <v>#REF!</v>
      </c>
      <c r="N6" t="e">
        <f>M6=#REF!</f>
        <v>#REF!</v>
      </c>
      <c r="R6" t="s">
        <v>440</v>
      </c>
      <c r="S6">
        <v>79</v>
      </c>
      <c r="T6" t="e">
        <f>'5-Governance'!#REF!+'6-Justice'!#REF!+'7-Culture &amp; Values'!#REF!+'8-Agriculture'!#REF!+'10-Human Capital Development'!#REF!+'12-Shelter and Housing'!#REF!+'14-Science &amp; Technology'!#REF!+'15-Macroeconomy'!#REF!+'19-Infrastructure'!#REF!+'20-Environment'!#REF!</f>
        <v>#REF!</v>
      </c>
      <c r="U6" t="e">
        <f>'5-Governance'!#REF!+'10-Human Capital Development'!#REF!+'15-Macroeconomy'!#REF!+'19-Infrastructure'!#REF!</f>
        <v>#REF!</v>
      </c>
      <c r="V6" t="e">
        <f>'5-Governance'!#REF!+'6-Justice'!#REF!+'7-Culture &amp; Values'!#REF!+'8-Agriculture'!#REF!+'10-Human Capital Development'!#REF!+'12-Shelter and Housing'!#REF!+'14-Science &amp; Technology'!#REF!+'15-Macroeconomy'!#REF!+'19-Infrastructure'!#REF!+'20-Environment'!#REF!</f>
        <v>#REF!</v>
      </c>
      <c r="W6" t="e">
        <f>'8-Agriculture'!#REF!+'9-Industry &amp; Services'!#REF!+'14-Science &amp; Technology'!#REF!+'19-Infrastructure'!#REF!+'20-Environment'!#REF!</f>
        <v>#REF!</v>
      </c>
    </row>
    <row r="7" spans="1:23" ht="17" x14ac:dyDescent="0.35">
      <c r="A7" s="253" t="s">
        <v>306</v>
      </c>
      <c r="B7" s="259" t="e">
        <f>COUNTIFS('8-Agriculture'!#REF!,1)</f>
        <v>#REF!</v>
      </c>
      <c r="C7" s="259" t="e">
        <f>COUNTIFS('8-Agriculture'!#REF!,2)</f>
        <v>#REF!</v>
      </c>
      <c r="D7" s="259" t="e">
        <f>COUNTIFS('8-Agriculture'!#REF!,3)</f>
        <v>#REF!</v>
      </c>
      <c r="E7" s="28" t="e">
        <f t="shared" si="0"/>
        <v>#REF!</v>
      </c>
      <c r="F7" t="e">
        <f>E7=#REF!</f>
        <v>#REF!</v>
      </c>
      <c r="I7" s="253" t="s">
        <v>306</v>
      </c>
      <c r="J7" s="259" t="e">
        <f>COUNTIFS('8-Agriculture'!#REF!,1,'8-Agriculture'!#REF!,1)</f>
        <v>#REF!</v>
      </c>
      <c r="K7" s="259" t="e">
        <f>COUNTIFS('8-Agriculture'!#REF!,2,'8-Agriculture'!#REF!,1)</f>
        <v>#REF!</v>
      </c>
      <c r="L7" s="259" t="e">
        <f>COUNTIFS('8-Agriculture'!#REF!,1,'8-Agriculture'!#REF!,3)</f>
        <v>#REF!</v>
      </c>
      <c r="M7" s="28" t="e">
        <f t="shared" si="1"/>
        <v>#REF!</v>
      </c>
      <c r="N7" t="e">
        <f>M7=#REF!</f>
        <v>#REF!</v>
      </c>
    </row>
    <row r="8" spans="1:23" ht="17" x14ac:dyDescent="0.35">
      <c r="A8" s="256" t="s">
        <v>316</v>
      </c>
      <c r="B8" s="260" t="e">
        <f>COUNTIFS('9-Industry &amp; Services'!#REF!,1)</f>
        <v>#REF!</v>
      </c>
      <c r="C8" s="260" t="e">
        <f>COUNTIFS('9-Industry &amp; Services'!#REF!,2)</f>
        <v>#REF!</v>
      </c>
      <c r="D8" s="260" t="e">
        <f>COUNTIFS('9-Industry &amp; Services'!#REF!,3)</f>
        <v>#REF!</v>
      </c>
      <c r="E8" s="28" t="e">
        <f t="shared" si="0"/>
        <v>#REF!</v>
      </c>
      <c r="F8" t="e">
        <f>E8=#REF!</f>
        <v>#REF!</v>
      </c>
      <c r="I8" s="256" t="s">
        <v>316</v>
      </c>
      <c r="J8" s="260" t="e">
        <f>COUNTIFS('9-Industry &amp; Services'!#REF!,1,'9-Industry &amp; Services'!#REF!,1)</f>
        <v>#REF!</v>
      </c>
      <c r="K8" s="260" t="e">
        <f>COUNTIFS('9-Industry &amp; Services'!#REF!,2,'9-Industry &amp; Services'!#REF!,1)</f>
        <v>#REF!</v>
      </c>
      <c r="L8" s="260" t="e">
        <f>COUNTIFS('9-Industry &amp; Services'!#REF!,3,'9-Industry &amp; Services'!#REF!,1)</f>
        <v>#REF!</v>
      </c>
      <c r="M8" s="28" t="e">
        <f t="shared" si="1"/>
        <v>#REF!</v>
      </c>
      <c r="N8" t="e">
        <f>M8=#REF!</f>
        <v>#REF!</v>
      </c>
    </row>
    <row r="9" spans="1:23" ht="30" customHeight="1" x14ac:dyDescent="0.35">
      <c r="A9" s="136" t="s">
        <v>307</v>
      </c>
      <c r="B9" s="258" t="e">
        <f>COUNTIFS('10-Human Capital Development'!#REF!,1)</f>
        <v>#REF!</v>
      </c>
      <c r="C9" s="258" t="e">
        <f>COUNTIFS('10-Human Capital Development'!#REF!,2)</f>
        <v>#REF!</v>
      </c>
      <c r="D9" s="258" t="e">
        <f>COUNTIFS('10-Human Capital Development'!#REF!,3)</f>
        <v>#REF!</v>
      </c>
      <c r="E9" s="28" t="e">
        <f t="shared" si="0"/>
        <v>#REF!</v>
      </c>
      <c r="F9" t="e">
        <f>E9=#REF!</f>
        <v>#REF!</v>
      </c>
      <c r="I9" s="136" t="s">
        <v>307</v>
      </c>
      <c r="J9" s="258" t="e">
        <f>COUNTIFS('10-Human Capital Development'!#REF!,1,'10-Human Capital Development'!#REF!,1)</f>
        <v>#REF!</v>
      </c>
      <c r="K9" s="258" t="e">
        <f>COUNTIFS('10-Human Capital Development'!#REF!,2,'10-Human Capital Development'!#REF!,1)</f>
        <v>#REF!</v>
      </c>
      <c r="L9" s="258" t="e">
        <f>COUNTIFS('10-Human Capital Development'!#REF!,3,'10-Human Capital Development'!#REF!,1)</f>
        <v>#REF!</v>
      </c>
      <c r="M9" s="28" t="e">
        <f t="shared" si="1"/>
        <v>#REF!</v>
      </c>
      <c r="N9" t="e">
        <f>M9=#REF!</f>
        <v>#REF!</v>
      </c>
    </row>
    <row r="10" spans="1:23" ht="17" x14ac:dyDescent="0.35">
      <c r="A10" s="253" t="s">
        <v>308</v>
      </c>
      <c r="B10" s="259" t="e">
        <f>COUNTIFS('11-Social Protection'!#REF!,1)</f>
        <v>#REF!</v>
      </c>
      <c r="C10" s="259" t="e">
        <f>COUNTIFS('11-Social Protection'!#REF!,2)</f>
        <v>#REF!</v>
      </c>
      <c r="D10" s="259" t="e">
        <f>COUNTIFS('11-Social Protection'!#REF!,3)</f>
        <v>#REF!</v>
      </c>
      <c r="E10" s="28" t="e">
        <f t="shared" si="0"/>
        <v>#REF!</v>
      </c>
      <c r="F10" t="e">
        <f>E10=#REF!</f>
        <v>#REF!</v>
      </c>
      <c r="I10" s="253" t="s">
        <v>308</v>
      </c>
      <c r="J10" s="259" t="e">
        <f>COUNTIFS('11-Social Protection'!#REF!,1,'11-Social Protection'!#REF!,1)</f>
        <v>#REF!</v>
      </c>
      <c r="K10" s="259" t="e">
        <f>COUNTIFS('11-Social Protection'!#REF!,2,'11-Social Protection'!#REF!,1)</f>
        <v>#REF!</v>
      </c>
      <c r="L10" s="259" t="e">
        <f>COUNTIFS('11-Social Protection'!#REF!,3,'11-Social Protection'!#REF!,1)</f>
        <v>#REF!</v>
      </c>
      <c r="M10" s="28" t="e">
        <f t="shared" si="1"/>
        <v>#REF!</v>
      </c>
      <c r="N10" t="e">
        <f>M10=#REF!</f>
        <v>#REF!</v>
      </c>
    </row>
    <row r="11" spans="1:23" ht="30" customHeight="1" x14ac:dyDescent="0.35">
      <c r="A11" s="136" t="s">
        <v>309</v>
      </c>
      <c r="B11" s="258" t="e">
        <f>COUNTIFS('12-Shelter and Housing'!#REF!,1)</f>
        <v>#REF!</v>
      </c>
      <c r="C11" s="258" t="e">
        <f>COUNTIFS('12-Shelter and Housing'!#REF!,2)</f>
        <v>#REF!</v>
      </c>
      <c r="D11" s="258" t="e">
        <f>COUNTIFS('12-Shelter and Housing'!#REF!,3)</f>
        <v>#REF!</v>
      </c>
      <c r="E11" s="28" t="e">
        <f t="shared" si="0"/>
        <v>#REF!</v>
      </c>
      <c r="F11" t="e">
        <f>E11=#REF!</f>
        <v>#REF!</v>
      </c>
      <c r="I11" s="136" t="s">
        <v>309</v>
      </c>
      <c r="J11" s="258" t="e">
        <f>COUNTIFS('12-Shelter and Housing'!#REF!,1,'12-Shelter and Housing'!#REF!,1)</f>
        <v>#REF!</v>
      </c>
      <c r="K11" s="258" t="e">
        <f>COUNTIFS('12-Shelter and Housing'!#REF!,2,'12-Shelter and Housing'!#REF!,1)</f>
        <v>#REF!</v>
      </c>
      <c r="L11" s="258" t="e">
        <f>COUNTIFS('12-Shelter and Housing'!#REF!,3,'12-Shelter and Housing'!#REF!,1)</f>
        <v>#REF!</v>
      </c>
      <c r="M11" s="28" t="e">
        <f t="shared" si="1"/>
        <v>#REF!</v>
      </c>
      <c r="N11" t="e">
        <f>M11=#REF!</f>
        <v>#REF!</v>
      </c>
    </row>
    <row r="12" spans="1:23" ht="30" customHeight="1" x14ac:dyDescent="0.35">
      <c r="A12" s="136" t="s">
        <v>310</v>
      </c>
      <c r="B12" s="258" t="e">
        <f>COUNTIFS('13-Demographic Dividend'!#REF!,1)</f>
        <v>#REF!</v>
      </c>
      <c r="C12" s="258" t="e">
        <f>COUNTIFS('13-Demographic Dividend'!#REF!,2)</f>
        <v>#REF!</v>
      </c>
      <c r="D12" s="258" t="e">
        <f>COUNTIFS('13-Demographic Dividend'!#REF!,3)</f>
        <v>#REF!</v>
      </c>
      <c r="E12" s="28" t="e">
        <f t="shared" si="0"/>
        <v>#REF!</v>
      </c>
      <c r="F12" t="e">
        <f>E12=#REF!</f>
        <v>#REF!</v>
      </c>
      <c r="I12" s="136" t="s">
        <v>310</v>
      </c>
      <c r="J12" s="258" t="e">
        <f>COUNTIFS('13-Demographic Dividend'!#REF!,1,'13-Demographic Dividend'!#REF!,1)</f>
        <v>#REF!</v>
      </c>
      <c r="K12" s="258" t="e">
        <f>COUNTIFS('13-Demographic Dividend'!#REF!,2,'13-Demographic Dividend'!#REF!,1)</f>
        <v>#REF!</v>
      </c>
      <c r="L12" s="258" t="e">
        <f>COUNTIFS('13-Demographic Dividend'!#REF!,3,'13-Demographic Dividend'!#REF!,1)</f>
        <v>#REF!</v>
      </c>
      <c r="M12" s="28" t="e">
        <f t="shared" si="1"/>
        <v>#REF!</v>
      </c>
      <c r="N12" t="e">
        <f>M12=#REF!</f>
        <v>#REF!</v>
      </c>
    </row>
    <row r="13" spans="1:23" ht="30" customHeight="1" x14ac:dyDescent="0.35">
      <c r="A13" s="136" t="s">
        <v>311</v>
      </c>
      <c r="B13" s="258" t="e">
        <f>COUNTIFS('14-Science &amp; Technology'!#REF!,1)</f>
        <v>#REF!</v>
      </c>
      <c r="C13" s="258" t="e">
        <f>COUNTIFS('14-Science &amp; Technology'!#REF!,2)</f>
        <v>#REF!</v>
      </c>
      <c r="D13" s="258" t="e">
        <f>COUNTIFS('14-Science &amp; Technology'!#REF!,3)</f>
        <v>#REF!</v>
      </c>
      <c r="E13" s="28" t="e">
        <f t="shared" si="0"/>
        <v>#REF!</v>
      </c>
      <c r="F13" t="e">
        <f>E13=#REF!</f>
        <v>#REF!</v>
      </c>
      <c r="I13" s="136" t="s">
        <v>311</v>
      </c>
      <c r="J13" s="258" t="e">
        <f>COUNTIFS('14-Science &amp; Technology'!#REF!,1,'14-Science &amp; Technology'!#REF!,1)</f>
        <v>#REF!</v>
      </c>
      <c r="K13" s="258" t="e">
        <f>COUNTIFS('14-Science &amp; Technology'!#REF!,2,'14-Science &amp; Technology'!#REF!,1)</f>
        <v>#REF!</v>
      </c>
      <c r="L13" s="258" t="e">
        <f>COUNTIFS('14-Science &amp; Technology'!#REF!,3,'14-Science &amp; Technology'!#REF!,1)</f>
        <v>#REF!</v>
      </c>
      <c r="M13" s="28" t="e">
        <f t="shared" si="1"/>
        <v>#REF!</v>
      </c>
      <c r="N13" t="e">
        <f>M13=#REF!</f>
        <v>#REF!</v>
      </c>
    </row>
    <row r="14" spans="1:23" ht="30" customHeight="1" x14ac:dyDescent="0.35">
      <c r="A14" s="136" t="s">
        <v>312</v>
      </c>
      <c r="B14" s="258" t="e">
        <f>COUNTIFS('15-Macroeconomy'!#REF!,1)</f>
        <v>#REF!</v>
      </c>
      <c r="C14" s="258" t="e">
        <f>COUNTIFS('15-Macroeconomy'!#REF!,2)</f>
        <v>#REF!</v>
      </c>
      <c r="D14" s="258" t="e">
        <f>COUNTIFS('15-Macroeconomy'!#REF!,3)</f>
        <v>#REF!</v>
      </c>
      <c r="E14" s="28" t="e">
        <f t="shared" si="0"/>
        <v>#REF!</v>
      </c>
      <c r="F14" t="e">
        <f>E14=#REF!</f>
        <v>#REF!</v>
      </c>
      <c r="I14" s="136" t="s">
        <v>312</v>
      </c>
      <c r="J14" s="258" t="e">
        <f>COUNTIFS('15-Macroeconomy'!#REF!,1,'15-Macroeconomy'!#REF!,1)</f>
        <v>#REF!</v>
      </c>
      <c r="K14" s="258" t="e">
        <f>COUNTIFS('15-Macroeconomy'!#REF!,2,'15-Macroeconomy'!#REF!,1)</f>
        <v>#REF!</v>
      </c>
      <c r="L14" s="258" t="e">
        <f>COUNTIFS('15-Macroeconomy'!#REF!,3,'15-Macroeconomy'!#REF!,1)</f>
        <v>#REF!</v>
      </c>
      <c r="M14" s="28" t="e">
        <f t="shared" si="1"/>
        <v>#REF!</v>
      </c>
      <c r="N14" t="e">
        <f>M14=#REF!</f>
        <v>#REF!</v>
      </c>
    </row>
    <row r="15" spans="1:23" ht="30" customHeight="1" x14ac:dyDescent="0.35">
      <c r="A15" s="136" t="s">
        <v>313</v>
      </c>
      <c r="B15" s="258" t="e">
        <f>COUNTIFS('16-Competitiveness'!#REF!,1)</f>
        <v>#REF!</v>
      </c>
      <c r="C15" s="258" t="e">
        <f>COUNTIFS('16-Competitiveness'!#REF!,2)</f>
        <v>#REF!</v>
      </c>
      <c r="D15" s="258" t="e">
        <f>COUNTIFS('16-Competitiveness'!#REF!,3)</f>
        <v>#REF!</v>
      </c>
      <c r="E15" s="28" t="e">
        <f t="shared" si="0"/>
        <v>#REF!</v>
      </c>
      <c r="F15" t="e">
        <f>E15=#REF!</f>
        <v>#REF!</v>
      </c>
      <c r="I15" s="136" t="s">
        <v>313</v>
      </c>
      <c r="J15" s="258" t="e">
        <f>COUNTIFS('16-Competitiveness'!#REF!,1,'16-Competitiveness'!#REF!,1)</f>
        <v>#REF!</v>
      </c>
      <c r="K15" s="258" t="e">
        <f>COUNTIFS('16-Competitiveness'!#REF!,2,'16-Competitiveness'!#REF!,1)</f>
        <v>#REF!</v>
      </c>
      <c r="L15" s="258" t="e">
        <f>COUNTIFS('16-Competitiveness'!#REF!,3,'16-Competitiveness'!#REF!,1)</f>
        <v>#REF!</v>
      </c>
      <c r="M15" s="28" t="e">
        <f t="shared" si="1"/>
        <v>#REF!</v>
      </c>
      <c r="N15" t="e">
        <f>M15=#REF!</f>
        <v>#REF!</v>
      </c>
    </row>
    <row r="16" spans="1:23" ht="15" x14ac:dyDescent="0.35">
      <c r="A16" s="136" t="s">
        <v>314</v>
      </c>
      <c r="B16" s="258" t="e">
        <f>COUNTIFS('19-Infrastructure'!#REF!,1)</f>
        <v>#REF!</v>
      </c>
      <c r="C16" s="258" t="e">
        <f>COUNTIFS('19-Infrastructure'!#REF!,2)</f>
        <v>#REF!</v>
      </c>
      <c r="D16" s="258" t="e">
        <f>COUNTIFS('19-Infrastructure'!#REF!,3)</f>
        <v>#REF!</v>
      </c>
      <c r="E16" s="28" t="e">
        <f t="shared" si="0"/>
        <v>#REF!</v>
      </c>
      <c r="F16" t="e">
        <f>E16=#REF!</f>
        <v>#REF!</v>
      </c>
      <c r="I16" s="136" t="s">
        <v>314</v>
      </c>
      <c r="J16" s="258" t="e">
        <f>COUNTIFS('19-Infrastructure'!#REF!,1,'19-Infrastructure'!#REF!,1)</f>
        <v>#REF!</v>
      </c>
      <c r="K16" s="258" t="e">
        <f>COUNTIFS('19-Infrastructure'!#REF!,2,'19-Infrastructure'!#REF!,1)</f>
        <v>#REF!</v>
      </c>
      <c r="L16" s="258" t="e">
        <f>COUNTIFS('19-Infrastructure'!#REF!,3,'19-Infrastructure'!#REF!,1)</f>
        <v>#REF!</v>
      </c>
      <c r="M16" s="28" t="e">
        <f t="shared" si="1"/>
        <v>#REF!</v>
      </c>
      <c r="N16" t="e">
        <f>M16=#REF!</f>
        <v>#REF!</v>
      </c>
    </row>
    <row r="17" spans="1:14" ht="15.5" thickBot="1" x14ac:dyDescent="0.4">
      <c r="A17" s="137" t="s">
        <v>315</v>
      </c>
      <c r="B17" s="261" t="e">
        <f>COUNTIFS('20-Environment'!#REF!,1)</f>
        <v>#REF!</v>
      </c>
      <c r="C17" s="261" t="e">
        <f>COUNTIFS('20-Environment'!#REF!,2)</f>
        <v>#REF!</v>
      </c>
      <c r="D17" s="261" t="e">
        <f>COUNTIFS('20-Environment'!#REF!,3)</f>
        <v>#REF!</v>
      </c>
      <c r="E17" s="28" t="e">
        <f t="shared" si="0"/>
        <v>#REF!</v>
      </c>
      <c r="F17" t="e">
        <f>E17=#REF!</f>
        <v>#REF!</v>
      </c>
      <c r="I17" s="137" t="s">
        <v>315</v>
      </c>
      <c r="J17" s="261" t="e">
        <f>COUNTIFS('20-Environment'!#REF!,1,'20-Environment'!#REF!,1)</f>
        <v>#REF!</v>
      </c>
      <c r="K17" s="261" t="e">
        <f>COUNTIFS('20-Environment'!#REF!,2,'20-Environment'!#REF!,1)</f>
        <v>#REF!</v>
      </c>
      <c r="L17" s="261" t="e">
        <f>COUNTIFS('20-Environment'!#REF!,3,'20-Environment'!#REF!,1)</f>
        <v>#REF!</v>
      </c>
      <c r="M17" s="28" t="e">
        <f t="shared" si="1"/>
        <v>#REF!</v>
      </c>
      <c r="N17" t="e">
        <f>M17=#REF!</f>
        <v>#REF!</v>
      </c>
    </row>
    <row r="18" spans="1:14" ht="16" thickBot="1" x14ac:dyDescent="0.4">
      <c r="A18" s="1" t="s">
        <v>18</v>
      </c>
      <c r="B18" s="1" t="e">
        <f>SUM(B4:B17)</f>
        <v>#REF!</v>
      </c>
      <c r="C18" s="1" t="e">
        <f>SUM(C4:C17)</f>
        <v>#REF!</v>
      </c>
      <c r="D18" s="1" t="e">
        <f>SUM(D4:D17)</f>
        <v>#REF!</v>
      </c>
      <c r="E18" s="28" t="e">
        <f>SUM(B18:D18)</f>
        <v>#REF!</v>
      </c>
      <c r="I18" s="1" t="s">
        <v>18</v>
      </c>
      <c r="J18" s="1" t="e">
        <f>SUM(J4:J17)</f>
        <v>#REF!</v>
      </c>
      <c r="K18" s="1" t="e">
        <f>SUM(K4:K17)</f>
        <v>#REF!</v>
      </c>
      <c r="L18" s="1" t="e">
        <f>SUM(L4:L17)</f>
        <v>#REF!</v>
      </c>
      <c r="M18" s="28" t="e">
        <f>SUM(J18:L18)</f>
        <v>#REF!</v>
      </c>
    </row>
    <row r="27" spans="1:14" x14ac:dyDescent="0.35">
      <c r="A27" s="6"/>
      <c r="B27" s="27" t="s">
        <v>18</v>
      </c>
      <c r="C27" s="27" t="s">
        <v>428</v>
      </c>
    </row>
    <row r="28" spans="1:14" x14ac:dyDescent="0.35">
      <c r="A28" s="263" t="s">
        <v>430</v>
      </c>
      <c r="B28" s="262">
        <v>60</v>
      </c>
      <c r="C28" s="262">
        <v>59</v>
      </c>
      <c r="D28">
        <v>8</v>
      </c>
      <c r="E28">
        <f>C28-25</f>
        <v>34</v>
      </c>
    </row>
    <row r="29" spans="1:14" x14ac:dyDescent="0.35">
      <c r="A29" s="263" t="s">
        <v>435</v>
      </c>
      <c r="B29" s="262">
        <v>243</v>
      </c>
      <c r="C29" s="262">
        <v>164</v>
      </c>
      <c r="D29">
        <v>26</v>
      </c>
      <c r="E29">
        <f>C29-52</f>
        <v>112</v>
      </c>
    </row>
    <row r="30" spans="1:14" x14ac:dyDescent="0.35">
      <c r="A30" s="263" t="s">
        <v>432</v>
      </c>
      <c r="B30" s="262">
        <v>4</v>
      </c>
      <c r="C30" s="262">
        <v>4</v>
      </c>
    </row>
    <row r="33" spans="1:3" x14ac:dyDescent="0.35">
      <c r="A33" s="6"/>
      <c r="B33" s="27" t="s">
        <v>18</v>
      </c>
      <c r="C33" s="27" t="s">
        <v>428</v>
      </c>
    </row>
    <row r="34" spans="1:3" x14ac:dyDescent="0.35">
      <c r="A34" s="263" t="s">
        <v>430</v>
      </c>
      <c r="B34" s="262">
        <v>60</v>
      </c>
      <c r="C34" s="262">
        <v>34</v>
      </c>
    </row>
    <row r="35" spans="1:3" x14ac:dyDescent="0.35">
      <c r="A35" s="263" t="s">
        <v>435</v>
      </c>
      <c r="B35" s="262">
        <v>243</v>
      </c>
      <c r="C35" s="262">
        <v>112</v>
      </c>
    </row>
    <row r="36" spans="1:3" x14ac:dyDescent="0.35">
      <c r="A36" s="263" t="s">
        <v>432</v>
      </c>
      <c r="B36" s="262">
        <v>4</v>
      </c>
      <c r="C36" s="262">
        <v>4</v>
      </c>
    </row>
  </sheetData>
  <mergeCells count="10">
    <mergeCell ref="K2:K3"/>
    <mergeCell ref="L2:L3"/>
    <mergeCell ref="A1:D1"/>
    <mergeCell ref="I1:L1"/>
    <mergeCell ref="A2:A3"/>
    <mergeCell ref="B2:B3"/>
    <mergeCell ref="C2:C3"/>
    <mergeCell ref="D2:D3"/>
    <mergeCell ref="I2:I3"/>
    <mergeCell ref="J2:J3"/>
  </mergeCells>
  <conditionalFormatting sqref="F1:F1048576">
    <cfRule type="containsText" dxfId="5" priority="3" operator="containsText" text="FALSE">
      <formula>NOT(ISERROR(SEARCH("FALSE",F1)))</formula>
    </cfRule>
    <cfRule type="containsText" dxfId="4" priority="4" operator="containsText" text="TRUE">
      <formula>NOT(ISERROR(SEARCH("TRUE",F1)))</formula>
    </cfRule>
  </conditionalFormatting>
  <conditionalFormatting sqref="N1:N1048576">
    <cfRule type="containsText" dxfId="3" priority="1" operator="containsText" text="FALSE">
      <formula>NOT(ISERROR(SEARCH("FALSE",N1)))</formula>
    </cfRule>
    <cfRule type="containsText" dxfId="2" priority="2" operator="containsText" text="TRUE">
      <formula>NOT(ISERROR(SEARCH("TRUE",N1)))</formula>
    </cfRule>
  </conditionalFormatting>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F9E2B-0522-40D0-8817-33618CF0F258}">
  <dimension ref="A1:AN126"/>
  <sheetViews>
    <sheetView zoomScale="70" zoomScaleNormal="70" workbookViewId="0">
      <selection activeCell="AA51" sqref="AA51"/>
    </sheetView>
  </sheetViews>
  <sheetFormatPr defaultRowHeight="14.5" x14ac:dyDescent="0.35"/>
  <cols>
    <col min="1" max="1" width="84.453125" bestFit="1" customWidth="1"/>
  </cols>
  <sheetData>
    <row r="1" spans="1:5" x14ac:dyDescent="0.35">
      <c r="B1" t="s">
        <v>350</v>
      </c>
      <c r="C1" t="s">
        <v>295</v>
      </c>
      <c r="D1" t="s">
        <v>294</v>
      </c>
      <c r="E1" t="s">
        <v>18</v>
      </c>
    </row>
    <row r="2" spans="1:5" x14ac:dyDescent="0.35">
      <c r="A2" t="s">
        <v>468</v>
      </c>
      <c r="B2">
        <v>9</v>
      </c>
      <c r="C2">
        <v>1</v>
      </c>
      <c r="D2">
        <v>10</v>
      </c>
      <c r="E2">
        <v>20</v>
      </c>
    </row>
    <row r="3" spans="1:5" x14ac:dyDescent="0.35">
      <c r="A3" t="s">
        <v>469</v>
      </c>
      <c r="B3">
        <v>5</v>
      </c>
      <c r="C3">
        <v>2</v>
      </c>
      <c r="D3">
        <v>4</v>
      </c>
      <c r="E3">
        <v>11</v>
      </c>
    </row>
    <row r="4" spans="1:5" x14ac:dyDescent="0.35">
      <c r="A4" t="s">
        <v>470</v>
      </c>
      <c r="B4">
        <v>1</v>
      </c>
      <c r="C4">
        <v>0</v>
      </c>
      <c r="D4">
        <v>2</v>
      </c>
      <c r="E4">
        <v>3</v>
      </c>
    </row>
    <row r="5" spans="1:5" x14ac:dyDescent="0.35">
      <c r="A5" t="s">
        <v>471</v>
      </c>
      <c r="B5">
        <v>14</v>
      </c>
      <c r="C5">
        <v>6</v>
      </c>
      <c r="D5">
        <v>37</v>
      </c>
      <c r="E5">
        <v>57</v>
      </c>
    </row>
    <row r="6" spans="1:5" x14ac:dyDescent="0.35">
      <c r="A6" t="s">
        <v>472</v>
      </c>
      <c r="B6">
        <v>8</v>
      </c>
      <c r="C6">
        <v>5</v>
      </c>
      <c r="D6">
        <v>4</v>
      </c>
      <c r="E6">
        <v>17</v>
      </c>
    </row>
    <row r="7" spans="1:5" x14ac:dyDescent="0.35">
      <c r="A7" t="s">
        <v>473</v>
      </c>
      <c r="B7">
        <v>18</v>
      </c>
      <c r="C7">
        <v>4</v>
      </c>
      <c r="D7">
        <v>15</v>
      </c>
      <c r="E7">
        <v>37</v>
      </c>
    </row>
    <row r="8" spans="1:5" x14ac:dyDescent="0.35">
      <c r="A8" t="s">
        <v>474</v>
      </c>
      <c r="B8">
        <v>2</v>
      </c>
      <c r="C8">
        <v>1</v>
      </c>
      <c r="D8">
        <v>5</v>
      </c>
      <c r="E8">
        <v>8</v>
      </c>
    </row>
    <row r="9" spans="1:5" x14ac:dyDescent="0.35">
      <c r="A9" t="s">
        <v>475</v>
      </c>
      <c r="B9">
        <v>0</v>
      </c>
      <c r="C9">
        <v>0</v>
      </c>
      <c r="D9">
        <v>4</v>
      </c>
      <c r="E9">
        <v>4</v>
      </c>
    </row>
    <row r="10" spans="1:5" x14ac:dyDescent="0.35">
      <c r="A10" t="s">
        <v>476</v>
      </c>
      <c r="B10">
        <v>5</v>
      </c>
      <c r="C10">
        <v>1</v>
      </c>
      <c r="D10">
        <v>3</v>
      </c>
      <c r="E10">
        <v>9</v>
      </c>
    </row>
    <row r="11" spans="1:5" x14ac:dyDescent="0.35">
      <c r="A11" t="s">
        <v>477</v>
      </c>
      <c r="B11">
        <v>5</v>
      </c>
      <c r="C11">
        <v>0</v>
      </c>
      <c r="D11">
        <v>5</v>
      </c>
      <c r="E11">
        <v>10</v>
      </c>
    </row>
    <row r="12" spans="1:5" x14ac:dyDescent="0.35">
      <c r="A12" t="s">
        <v>478</v>
      </c>
      <c r="B12">
        <v>10</v>
      </c>
      <c r="C12">
        <v>0</v>
      </c>
      <c r="D12">
        <v>9</v>
      </c>
      <c r="E12">
        <v>19</v>
      </c>
    </row>
    <row r="13" spans="1:5" x14ac:dyDescent="0.35">
      <c r="A13" t="s">
        <v>479</v>
      </c>
      <c r="B13">
        <v>10</v>
      </c>
      <c r="C13">
        <v>0</v>
      </c>
      <c r="D13">
        <v>3</v>
      </c>
      <c r="E13">
        <v>13</v>
      </c>
    </row>
    <row r="14" spans="1:5" x14ac:dyDescent="0.35">
      <c r="A14" t="s">
        <v>480</v>
      </c>
      <c r="B14">
        <v>16</v>
      </c>
      <c r="C14">
        <v>5</v>
      </c>
      <c r="D14">
        <v>21</v>
      </c>
      <c r="E14">
        <v>42</v>
      </c>
    </row>
    <row r="15" spans="1:5" x14ac:dyDescent="0.35">
      <c r="A15" t="s">
        <v>481</v>
      </c>
      <c r="B15">
        <v>10</v>
      </c>
      <c r="C15">
        <v>5</v>
      </c>
      <c r="D15">
        <v>1</v>
      </c>
      <c r="E15">
        <v>16</v>
      </c>
    </row>
    <row r="16" spans="1:5" x14ac:dyDescent="0.35">
      <c r="A16" t="s">
        <v>18</v>
      </c>
      <c r="B16">
        <v>113</v>
      </c>
      <c r="C16">
        <v>30</v>
      </c>
      <c r="D16">
        <v>123</v>
      </c>
      <c r="E16">
        <v>266</v>
      </c>
    </row>
    <row r="17" spans="1:40" ht="15" thickBot="1" x14ac:dyDescent="0.4"/>
    <row r="18" spans="1:40" ht="15" x14ac:dyDescent="0.35">
      <c r="A18" s="135" t="s">
        <v>303</v>
      </c>
      <c r="B18" s="230">
        <f>(B2/$E$2)*100</f>
        <v>45</v>
      </c>
      <c r="C18" s="230">
        <f>(C2/$E$2)*100</f>
        <v>5</v>
      </c>
      <c r="D18" s="230">
        <f>(D2/$E$2)*100</f>
        <v>50</v>
      </c>
    </row>
    <row r="19" spans="1:40" ht="15" x14ac:dyDescent="0.35">
      <c r="A19" s="136" t="s">
        <v>304</v>
      </c>
      <c r="B19" s="230">
        <f>(B3/$E$3)*100</f>
        <v>45.454545454545453</v>
      </c>
      <c r="C19" s="230">
        <f>(C3/$E$3)*100</f>
        <v>18.181818181818183</v>
      </c>
      <c r="D19" s="230">
        <f>(D3/$E$3)*100</f>
        <v>36.363636363636367</v>
      </c>
    </row>
    <row r="20" spans="1:40" ht="17" x14ac:dyDescent="0.35">
      <c r="A20" s="253" t="s">
        <v>305</v>
      </c>
      <c r="B20" s="230">
        <f>(B4/$E$4)*100</f>
        <v>33.333333333333329</v>
      </c>
      <c r="C20" s="230">
        <f>(C4/$E$4)*100</f>
        <v>0</v>
      </c>
      <c r="D20" s="230">
        <f>(D4/$E$4)*100</f>
        <v>66.666666666666657</v>
      </c>
    </row>
    <row r="21" spans="1:40" ht="17" x14ac:dyDescent="0.35">
      <c r="A21" s="253" t="s">
        <v>306</v>
      </c>
      <c r="B21" s="230">
        <f>(B5/$E$5)*100</f>
        <v>24.561403508771928</v>
      </c>
      <c r="C21" s="230">
        <f>(C5/$E$5)*100</f>
        <v>10.526315789473683</v>
      </c>
      <c r="D21" s="230">
        <f>(D5/$E$5)*100</f>
        <v>64.912280701754383</v>
      </c>
    </row>
    <row r="22" spans="1:40" ht="17" x14ac:dyDescent="0.35">
      <c r="A22" s="254" t="s">
        <v>316</v>
      </c>
      <c r="B22" s="230">
        <f>(B6/$E$6)*100</f>
        <v>47.058823529411761</v>
      </c>
      <c r="C22" s="230">
        <f>(C6/$E$6)*100</f>
        <v>29.411764705882355</v>
      </c>
      <c r="D22" s="230">
        <f>(D6/$E$6)*100</f>
        <v>23.52941176470588</v>
      </c>
    </row>
    <row r="23" spans="1:40" ht="15" x14ac:dyDescent="0.35">
      <c r="A23" s="136" t="s">
        <v>307</v>
      </c>
      <c r="B23" s="230">
        <f>(B7/$E$7)*100</f>
        <v>48.648648648648653</v>
      </c>
      <c r="C23" s="230">
        <f>(C7/$E$7)*100</f>
        <v>10.810810810810811</v>
      </c>
      <c r="D23" s="230">
        <f>(D7/$E$7)*100</f>
        <v>40.54054054054054</v>
      </c>
    </row>
    <row r="24" spans="1:40" ht="17" x14ac:dyDescent="0.35">
      <c r="A24" s="255" t="s">
        <v>308</v>
      </c>
      <c r="B24" s="230">
        <f>(B8/$E$8)*100</f>
        <v>25</v>
      </c>
      <c r="C24" s="230">
        <f>(C8/$E$8)*100</f>
        <v>12.5</v>
      </c>
      <c r="D24" s="230">
        <f>(D8/$E$8)*100</f>
        <v>62.5</v>
      </c>
    </row>
    <row r="25" spans="1:40" ht="15" x14ac:dyDescent="0.35">
      <c r="A25" s="136" t="s">
        <v>309</v>
      </c>
      <c r="B25" s="230">
        <f>(B9/$E$9)*100</f>
        <v>0</v>
      </c>
      <c r="C25" s="230">
        <f>(C9/$E$9)*100</f>
        <v>0</v>
      </c>
      <c r="D25" s="230">
        <f>(D9/$E$9)*100</f>
        <v>100</v>
      </c>
    </row>
    <row r="26" spans="1:40" ht="15" x14ac:dyDescent="0.35">
      <c r="A26" s="136" t="s">
        <v>310</v>
      </c>
      <c r="B26" s="230">
        <f>(B10/$E$10)*100</f>
        <v>55.555555555555557</v>
      </c>
      <c r="C26" s="230">
        <f>(C10/$E$10)*100</f>
        <v>11.111111111111111</v>
      </c>
      <c r="D26" s="230">
        <f>(D10/$E$10)*100</f>
        <v>33.333333333333329</v>
      </c>
    </row>
    <row r="27" spans="1:40" ht="15" x14ac:dyDescent="0.35">
      <c r="A27" s="136" t="s">
        <v>311</v>
      </c>
      <c r="B27" s="230">
        <f>(B11/$E$11)*100</f>
        <v>50</v>
      </c>
      <c r="C27" s="230">
        <f>(C11/$E$11)*100</f>
        <v>0</v>
      </c>
      <c r="D27" s="230">
        <f>(D11/$E$11)*100</f>
        <v>50</v>
      </c>
    </row>
    <row r="28" spans="1:40" ht="15" x14ac:dyDescent="0.35">
      <c r="A28" s="136" t="s">
        <v>312</v>
      </c>
      <c r="B28" s="230">
        <f>(B12/$E$12)*100</f>
        <v>52.631578947368418</v>
      </c>
      <c r="C28" s="230">
        <f>(C12/$E$12)*100</f>
        <v>0</v>
      </c>
      <c r="D28" s="230">
        <f>(D12/$E$12)*100</f>
        <v>47.368421052631575</v>
      </c>
    </row>
    <row r="29" spans="1:40" ht="15" x14ac:dyDescent="0.35">
      <c r="A29" s="136" t="s">
        <v>313</v>
      </c>
      <c r="B29" s="230">
        <f>(B13/$E$13)*100</f>
        <v>76.923076923076934</v>
      </c>
      <c r="C29" s="230">
        <f>(C13/$E$13)*100</f>
        <v>0</v>
      </c>
      <c r="D29" s="230">
        <f>(D13/$E$13)*100</f>
        <v>23.076923076923077</v>
      </c>
    </row>
    <row r="30" spans="1:40" ht="15" x14ac:dyDescent="0.35">
      <c r="A30" s="136" t="s">
        <v>314</v>
      </c>
      <c r="B30" s="230">
        <f>(B14/$E$14)*100</f>
        <v>38.095238095238095</v>
      </c>
      <c r="C30" s="230">
        <f>(C14/$E$14)*100</f>
        <v>11.904761904761903</v>
      </c>
      <c r="D30" s="230">
        <f>(D14/$E$14)*100</f>
        <v>50</v>
      </c>
      <c r="AN30" s="504" t="s">
        <v>905</v>
      </c>
    </row>
    <row r="31" spans="1:40" ht="15.5" thickBot="1" x14ac:dyDescent="0.4">
      <c r="A31" s="137" t="s">
        <v>315</v>
      </c>
      <c r="B31" s="230">
        <f>(B15/$E$15)*100</f>
        <v>62.5</v>
      </c>
      <c r="C31" s="230">
        <f>(C15/$E$15)*100</f>
        <v>31.25</v>
      </c>
      <c r="D31" s="230">
        <f>(D15/$E$15)*100</f>
        <v>6.25</v>
      </c>
      <c r="AN31" s="504" t="s">
        <v>180</v>
      </c>
    </row>
    <row r="32" spans="1:40" x14ac:dyDescent="0.35">
      <c r="AN32" s="504" t="s">
        <v>148</v>
      </c>
    </row>
    <row r="33" spans="1:40" ht="15" thickBot="1" x14ac:dyDescent="0.4">
      <c r="A33" s="28" t="s">
        <v>352</v>
      </c>
      <c r="B33" t="s">
        <v>350</v>
      </c>
      <c r="C33" t="s">
        <v>295</v>
      </c>
      <c r="D33" t="s">
        <v>294</v>
      </c>
      <c r="E33" t="s">
        <v>351</v>
      </c>
      <c r="F33" t="s">
        <v>482</v>
      </c>
      <c r="G33" t="s">
        <v>427</v>
      </c>
      <c r="AN33" s="504" t="s">
        <v>939</v>
      </c>
    </row>
    <row r="34" spans="1:40" ht="15.5" thickBot="1" x14ac:dyDescent="0.4">
      <c r="A34" s="379" t="s">
        <v>315</v>
      </c>
      <c r="B34" s="380">
        <v>62.5</v>
      </c>
      <c r="C34" s="380">
        <v>31.25</v>
      </c>
      <c r="D34" s="380">
        <v>6.25</v>
      </c>
      <c r="E34" s="381">
        <v>93.75</v>
      </c>
      <c r="F34" s="380">
        <f t="shared" ref="F34:F47" si="0">SUM(B34:C34)</f>
        <v>93.75</v>
      </c>
      <c r="G34" s="382">
        <v>4</v>
      </c>
      <c r="AN34" s="504" t="s">
        <v>768</v>
      </c>
    </row>
    <row r="35" spans="1:40" ht="15.5" thickBot="1" x14ac:dyDescent="0.4">
      <c r="A35" s="379" t="s">
        <v>313</v>
      </c>
      <c r="B35" s="380">
        <v>76.923076923076934</v>
      </c>
      <c r="C35" s="380">
        <v>0</v>
      </c>
      <c r="D35" s="380">
        <v>23.076923076923077</v>
      </c>
      <c r="E35" s="381">
        <v>76.923076923076934</v>
      </c>
      <c r="F35" s="380">
        <f t="shared" si="0"/>
        <v>76.923076923076934</v>
      </c>
      <c r="G35" s="382">
        <v>57</v>
      </c>
      <c r="AN35" s="504" t="s">
        <v>550</v>
      </c>
    </row>
    <row r="36" spans="1:40" ht="15.5" thickBot="1" x14ac:dyDescent="0.4">
      <c r="A36" s="379" t="s">
        <v>316</v>
      </c>
      <c r="B36" s="380">
        <v>47.058823529411761</v>
      </c>
      <c r="C36" s="380">
        <v>29.411764705882355</v>
      </c>
      <c r="D36" s="380">
        <v>23.52941176470588</v>
      </c>
      <c r="E36" s="381">
        <v>76.470588235294116</v>
      </c>
      <c r="F36" s="380">
        <f t="shared" si="0"/>
        <v>76.470588235294116</v>
      </c>
      <c r="G36" s="382">
        <v>11</v>
      </c>
      <c r="AN36" s="504" t="s">
        <v>941</v>
      </c>
    </row>
    <row r="37" spans="1:40" ht="15.5" thickBot="1" x14ac:dyDescent="0.4">
      <c r="A37" s="379" t="s">
        <v>310</v>
      </c>
      <c r="B37" s="380">
        <v>55.555555555555557</v>
      </c>
      <c r="C37" s="380">
        <v>11.111111111111111</v>
      </c>
      <c r="D37" s="380">
        <v>33.333333333333329</v>
      </c>
      <c r="E37" s="381">
        <v>66.666666666666671</v>
      </c>
      <c r="F37" s="380">
        <f t="shared" si="0"/>
        <v>66.666666666666671</v>
      </c>
      <c r="G37" s="382">
        <v>10</v>
      </c>
      <c r="AN37" s="504" t="s">
        <v>160</v>
      </c>
    </row>
    <row r="38" spans="1:40" ht="15.5" thickBot="1" x14ac:dyDescent="0.4">
      <c r="A38" s="383" t="s">
        <v>304</v>
      </c>
      <c r="B38" s="384">
        <v>45.454545454545453</v>
      </c>
      <c r="C38" s="384">
        <v>18.181818181818183</v>
      </c>
      <c r="D38" s="384">
        <v>36.363636363636367</v>
      </c>
      <c r="E38" s="385">
        <v>63.63636363636364</v>
      </c>
      <c r="F38" s="384">
        <f t="shared" si="0"/>
        <v>63.63636363636364</v>
      </c>
      <c r="G38" s="224">
        <v>13</v>
      </c>
      <c r="AN38" s="504" t="s">
        <v>1072</v>
      </c>
    </row>
    <row r="39" spans="1:40" ht="28.5" thickBot="1" x14ac:dyDescent="0.4">
      <c r="A39" s="383" t="s">
        <v>307</v>
      </c>
      <c r="B39" s="384">
        <v>48.648648648648653</v>
      </c>
      <c r="C39" s="384">
        <v>10.810810810810811</v>
      </c>
      <c r="D39" s="384">
        <v>40.54054054054054</v>
      </c>
      <c r="E39" s="385">
        <v>59.459459459459467</v>
      </c>
      <c r="F39" s="384">
        <f t="shared" si="0"/>
        <v>59.459459459459467</v>
      </c>
      <c r="G39" s="224">
        <v>37</v>
      </c>
      <c r="AN39" s="504" t="s">
        <v>111</v>
      </c>
    </row>
    <row r="40" spans="1:40" ht="15.5" thickBot="1" x14ac:dyDescent="0.4">
      <c r="A40" s="383" t="s">
        <v>312</v>
      </c>
      <c r="B40" s="384">
        <v>52.631578947368418</v>
      </c>
      <c r="C40" s="384">
        <v>0</v>
      </c>
      <c r="D40" s="384">
        <v>47.368421052631575</v>
      </c>
      <c r="E40" s="385">
        <v>52.631578947368418</v>
      </c>
      <c r="F40" s="384">
        <f t="shared" si="0"/>
        <v>52.631578947368418</v>
      </c>
      <c r="G40" s="224">
        <v>8</v>
      </c>
      <c r="AN40" s="504" t="s">
        <v>945</v>
      </c>
    </row>
    <row r="41" spans="1:40" ht="15.5" thickBot="1" x14ac:dyDescent="0.4">
      <c r="A41" s="383" t="s">
        <v>303</v>
      </c>
      <c r="B41" s="384">
        <v>45</v>
      </c>
      <c r="C41" s="384">
        <v>5</v>
      </c>
      <c r="D41" s="384">
        <v>50</v>
      </c>
      <c r="E41" s="385">
        <v>50</v>
      </c>
      <c r="F41" s="384">
        <f t="shared" si="0"/>
        <v>50</v>
      </c>
      <c r="G41" s="224">
        <v>16</v>
      </c>
      <c r="AN41" s="504" t="s">
        <v>104</v>
      </c>
    </row>
    <row r="42" spans="1:40" ht="15.5" thickBot="1" x14ac:dyDescent="0.4">
      <c r="A42" s="383" t="s">
        <v>311</v>
      </c>
      <c r="B42" s="384">
        <v>50</v>
      </c>
      <c r="C42" s="384">
        <v>0</v>
      </c>
      <c r="D42" s="384">
        <v>50</v>
      </c>
      <c r="E42" s="385">
        <v>50</v>
      </c>
      <c r="F42" s="384">
        <f t="shared" si="0"/>
        <v>50</v>
      </c>
      <c r="G42" s="224">
        <v>42</v>
      </c>
      <c r="AN42" s="504" t="s">
        <v>221</v>
      </c>
    </row>
    <row r="43" spans="1:40" ht="28.5" thickBot="1" x14ac:dyDescent="0.4">
      <c r="A43" s="383" t="s">
        <v>314</v>
      </c>
      <c r="B43" s="384">
        <v>38.095238095238095</v>
      </c>
      <c r="C43" s="384">
        <v>11.904761904761903</v>
      </c>
      <c r="D43" s="384">
        <v>50</v>
      </c>
      <c r="E43" s="385">
        <v>50</v>
      </c>
      <c r="F43" s="384">
        <f t="shared" si="0"/>
        <v>50</v>
      </c>
      <c r="G43" s="224">
        <v>3</v>
      </c>
      <c r="AN43" s="504" t="s">
        <v>279</v>
      </c>
    </row>
    <row r="44" spans="1:40" ht="15.5" thickBot="1" x14ac:dyDescent="0.4">
      <c r="A44" s="386" t="s">
        <v>308</v>
      </c>
      <c r="B44" s="387">
        <v>25</v>
      </c>
      <c r="C44" s="387">
        <v>12.5</v>
      </c>
      <c r="D44" s="387">
        <v>62.5</v>
      </c>
      <c r="E44" s="388">
        <v>37.5</v>
      </c>
      <c r="F44" s="387">
        <f t="shared" si="0"/>
        <v>37.5</v>
      </c>
      <c r="G44" s="389">
        <v>19</v>
      </c>
      <c r="AN44" s="504" t="s">
        <v>766</v>
      </c>
    </row>
    <row r="45" spans="1:40" ht="28.5" thickBot="1" x14ac:dyDescent="0.4">
      <c r="A45" s="386" t="s">
        <v>306</v>
      </c>
      <c r="B45" s="387">
        <v>24.561403508771928</v>
      </c>
      <c r="C45" s="387">
        <v>10.526315789473683</v>
      </c>
      <c r="D45" s="387">
        <v>64.912280701754383</v>
      </c>
      <c r="E45" s="388">
        <v>35.087719298245609</v>
      </c>
      <c r="F45" s="387">
        <f t="shared" si="0"/>
        <v>35.087719298245609</v>
      </c>
      <c r="G45" s="389">
        <v>9</v>
      </c>
      <c r="AN45" s="504" t="s">
        <v>222</v>
      </c>
    </row>
    <row r="46" spans="1:40" ht="28.5" thickBot="1" x14ac:dyDescent="0.4">
      <c r="A46" s="386" t="s">
        <v>305</v>
      </c>
      <c r="B46" s="387">
        <v>33.333333333333329</v>
      </c>
      <c r="C46" s="387">
        <v>0</v>
      </c>
      <c r="D46" s="387">
        <v>66.666666666666657</v>
      </c>
      <c r="E46" s="388">
        <v>33.333333333333329</v>
      </c>
      <c r="F46" s="387">
        <f t="shared" si="0"/>
        <v>33.333333333333329</v>
      </c>
      <c r="G46" s="389">
        <v>17</v>
      </c>
      <c r="AN46" s="504" t="s">
        <v>226</v>
      </c>
    </row>
    <row r="47" spans="1:40" ht="15" x14ac:dyDescent="0.35">
      <c r="A47" s="386" t="s">
        <v>309</v>
      </c>
      <c r="B47" s="387">
        <v>0</v>
      </c>
      <c r="C47" s="387">
        <v>0</v>
      </c>
      <c r="D47" s="387">
        <v>100</v>
      </c>
      <c r="E47" s="388">
        <v>0</v>
      </c>
      <c r="F47" s="387">
        <f t="shared" si="0"/>
        <v>0</v>
      </c>
      <c r="G47" s="389">
        <v>20</v>
      </c>
      <c r="AN47" s="504" t="s">
        <v>105</v>
      </c>
    </row>
    <row r="48" spans="1:40" ht="28" x14ac:dyDescent="0.35">
      <c r="AN48" s="504" t="s">
        <v>280</v>
      </c>
    </row>
    <row r="49" spans="1:40" ht="28.5" thickBot="1" x14ac:dyDescent="0.4">
      <c r="A49" s="28" t="s">
        <v>352</v>
      </c>
      <c r="B49" t="s">
        <v>350</v>
      </c>
      <c r="C49" t="s">
        <v>295</v>
      </c>
      <c r="D49" t="s">
        <v>294</v>
      </c>
      <c r="E49" t="s">
        <v>351</v>
      </c>
      <c r="F49" t="s">
        <v>482</v>
      </c>
      <c r="G49" t="s">
        <v>427</v>
      </c>
      <c r="AN49" s="504" t="s">
        <v>338</v>
      </c>
    </row>
    <row r="50" spans="1:40" ht="42.5" thickBot="1" x14ac:dyDescent="0.4">
      <c r="A50" s="386" t="s">
        <v>309</v>
      </c>
      <c r="B50" s="387">
        <v>0</v>
      </c>
      <c r="C50" s="387">
        <v>0</v>
      </c>
      <c r="D50" s="387">
        <v>100</v>
      </c>
      <c r="E50" s="388">
        <v>0</v>
      </c>
      <c r="F50" s="387">
        <f t="shared" ref="F50:F63" si="1">SUM(B50:C50)</f>
        <v>0</v>
      </c>
      <c r="G50" s="389">
        <v>20</v>
      </c>
      <c r="AN50" s="504" t="s">
        <v>337</v>
      </c>
    </row>
    <row r="51" spans="1:40" ht="15.5" thickBot="1" x14ac:dyDescent="0.4">
      <c r="A51" s="386" t="s">
        <v>305</v>
      </c>
      <c r="B51" s="387">
        <v>33.333333333333329</v>
      </c>
      <c r="C51" s="387">
        <v>0</v>
      </c>
      <c r="D51" s="387">
        <v>66.666666666666657</v>
      </c>
      <c r="E51" s="388">
        <v>33.333333333333329</v>
      </c>
      <c r="F51" s="387">
        <f t="shared" si="1"/>
        <v>33.333333333333329</v>
      </c>
      <c r="G51" s="389">
        <v>17</v>
      </c>
      <c r="AN51" s="504" t="s">
        <v>281</v>
      </c>
    </row>
    <row r="52" spans="1:40" ht="15.5" thickBot="1" x14ac:dyDescent="0.4">
      <c r="A52" s="386" t="s">
        <v>306</v>
      </c>
      <c r="B52" s="387">
        <v>24.561403508771928</v>
      </c>
      <c r="C52" s="387">
        <v>10.526315789473683</v>
      </c>
      <c r="D52" s="387">
        <v>64.912280701754383</v>
      </c>
      <c r="E52" s="388">
        <v>35.087719298245609</v>
      </c>
      <c r="F52" s="387">
        <f t="shared" si="1"/>
        <v>35.087719298245609</v>
      </c>
      <c r="G52" s="389">
        <v>9</v>
      </c>
      <c r="AN52" s="504" t="s">
        <v>108</v>
      </c>
    </row>
    <row r="53" spans="1:40" ht="28.5" thickBot="1" x14ac:dyDescent="0.4">
      <c r="A53" s="386" t="s">
        <v>308</v>
      </c>
      <c r="B53" s="387">
        <v>25</v>
      </c>
      <c r="C53" s="387">
        <v>12.5</v>
      </c>
      <c r="D53" s="387">
        <v>62.5</v>
      </c>
      <c r="E53" s="388">
        <v>37.5</v>
      </c>
      <c r="F53" s="387">
        <f t="shared" si="1"/>
        <v>37.5</v>
      </c>
      <c r="G53" s="389">
        <v>19</v>
      </c>
      <c r="AN53" s="504" t="s">
        <v>224</v>
      </c>
    </row>
    <row r="54" spans="1:40" ht="28.5" thickBot="1" x14ac:dyDescent="0.4">
      <c r="A54" s="383" t="s">
        <v>303</v>
      </c>
      <c r="B54" s="384">
        <v>45</v>
      </c>
      <c r="C54" s="384">
        <v>5</v>
      </c>
      <c r="D54" s="384">
        <v>50</v>
      </c>
      <c r="E54" s="385">
        <v>50</v>
      </c>
      <c r="F54" s="384">
        <f t="shared" si="1"/>
        <v>50</v>
      </c>
      <c r="G54" s="224">
        <v>16</v>
      </c>
      <c r="AN54" s="504" t="s">
        <v>225</v>
      </c>
    </row>
    <row r="55" spans="1:40" ht="28.5" thickBot="1" x14ac:dyDescent="0.4">
      <c r="A55" s="383" t="s">
        <v>311</v>
      </c>
      <c r="B55" s="384">
        <v>50</v>
      </c>
      <c r="C55" s="384">
        <v>0</v>
      </c>
      <c r="D55" s="384">
        <v>50</v>
      </c>
      <c r="E55" s="385">
        <v>50</v>
      </c>
      <c r="F55" s="384">
        <f t="shared" si="1"/>
        <v>50</v>
      </c>
      <c r="G55" s="224">
        <v>42</v>
      </c>
      <c r="M55" t="s">
        <v>292</v>
      </c>
      <c r="AN55" s="504" t="s">
        <v>220</v>
      </c>
    </row>
    <row r="56" spans="1:40" ht="28.5" thickBot="1" x14ac:dyDescent="0.4">
      <c r="A56" s="383" t="s">
        <v>314</v>
      </c>
      <c r="B56" s="384">
        <v>38.095238095238095</v>
      </c>
      <c r="C56" s="384">
        <v>11.904761904761903</v>
      </c>
      <c r="D56" s="384">
        <v>50</v>
      </c>
      <c r="E56" s="385">
        <v>50</v>
      </c>
      <c r="F56" s="384">
        <f t="shared" si="1"/>
        <v>50</v>
      </c>
      <c r="G56" s="224">
        <v>3</v>
      </c>
      <c r="AN56" s="504" t="s">
        <v>1099</v>
      </c>
    </row>
    <row r="57" spans="1:40" ht="28.5" thickBot="1" x14ac:dyDescent="0.4">
      <c r="A57" s="383" t="s">
        <v>312</v>
      </c>
      <c r="B57" s="384">
        <v>52.631578947368418</v>
      </c>
      <c r="C57" s="384">
        <v>0</v>
      </c>
      <c r="D57" s="384">
        <v>47.368421052631575</v>
      </c>
      <c r="E57" s="385">
        <v>52.631578947368418</v>
      </c>
      <c r="F57" s="384">
        <f t="shared" si="1"/>
        <v>52.631578947368418</v>
      </c>
      <c r="G57" s="224">
        <v>8</v>
      </c>
      <c r="AN57" s="504" t="s">
        <v>227</v>
      </c>
    </row>
    <row r="58" spans="1:40" ht="15.5" thickBot="1" x14ac:dyDescent="0.4">
      <c r="A58" s="383" t="s">
        <v>307</v>
      </c>
      <c r="B58" s="384">
        <v>48.648648648648653</v>
      </c>
      <c r="C58" s="384">
        <v>10.810810810810811</v>
      </c>
      <c r="D58" s="384">
        <v>40.54054054054054</v>
      </c>
      <c r="E58" s="385">
        <v>59.459459459459467</v>
      </c>
      <c r="F58" s="384">
        <f t="shared" si="1"/>
        <v>59.459459459459467</v>
      </c>
      <c r="G58" s="224">
        <v>37</v>
      </c>
      <c r="AN58" s="504" t="s">
        <v>140</v>
      </c>
    </row>
    <row r="59" spans="1:40" ht="15.5" thickBot="1" x14ac:dyDescent="0.4">
      <c r="A59" s="383" t="s">
        <v>304</v>
      </c>
      <c r="B59" s="384">
        <v>45.454545454545453</v>
      </c>
      <c r="C59" s="384">
        <v>18.181818181818183</v>
      </c>
      <c r="D59" s="384">
        <v>36.363636363636367</v>
      </c>
      <c r="E59" s="385">
        <v>63.63636363636364</v>
      </c>
      <c r="F59" s="384">
        <f t="shared" si="1"/>
        <v>63.63636363636364</v>
      </c>
      <c r="G59" s="224">
        <v>13</v>
      </c>
      <c r="AN59" s="504" t="s">
        <v>992</v>
      </c>
    </row>
    <row r="60" spans="1:40" ht="15.5" thickBot="1" x14ac:dyDescent="0.4">
      <c r="A60" s="379" t="s">
        <v>310</v>
      </c>
      <c r="B60" s="380">
        <v>55.555555555555557</v>
      </c>
      <c r="C60" s="380">
        <v>11.111111111111111</v>
      </c>
      <c r="D60" s="380">
        <v>33.333333333333329</v>
      </c>
      <c r="E60" s="381">
        <v>66.666666666666671</v>
      </c>
      <c r="F60" s="380">
        <f t="shared" si="1"/>
        <v>66.666666666666671</v>
      </c>
      <c r="G60" s="382">
        <v>10</v>
      </c>
      <c r="AN60" s="504" t="s">
        <v>795</v>
      </c>
    </row>
    <row r="61" spans="1:40" ht="15.5" thickBot="1" x14ac:dyDescent="0.4">
      <c r="A61" s="379" t="s">
        <v>316</v>
      </c>
      <c r="B61" s="380">
        <v>47.058823529411761</v>
      </c>
      <c r="C61" s="380">
        <v>29.411764705882355</v>
      </c>
      <c r="D61" s="380">
        <v>23.52941176470588</v>
      </c>
      <c r="E61" s="381">
        <v>76.470588235294116</v>
      </c>
      <c r="F61" s="380">
        <f t="shared" si="1"/>
        <v>76.470588235294116</v>
      </c>
      <c r="G61" s="382">
        <v>11</v>
      </c>
      <c r="AN61" s="504" t="s">
        <v>1089</v>
      </c>
    </row>
    <row r="62" spans="1:40" ht="15.5" thickBot="1" x14ac:dyDescent="0.4">
      <c r="A62" s="379" t="s">
        <v>313</v>
      </c>
      <c r="B62" s="380">
        <v>76.923076923076934</v>
      </c>
      <c r="C62" s="380">
        <v>0</v>
      </c>
      <c r="D62" s="380">
        <v>23.076923076923077</v>
      </c>
      <c r="E62" s="381">
        <v>76.923076923076934</v>
      </c>
      <c r="F62" s="380">
        <f t="shared" si="1"/>
        <v>76.923076923076934</v>
      </c>
      <c r="G62" s="382">
        <v>57</v>
      </c>
      <c r="AN62" s="504" t="s">
        <v>15</v>
      </c>
    </row>
    <row r="63" spans="1:40" ht="28" x14ac:dyDescent="0.35">
      <c r="A63" s="379" t="s">
        <v>315</v>
      </c>
      <c r="B63" s="380">
        <v>62.5</v>
      </c>
      <c r="C63" s="380">
        <v>31.25</v>
      </c>
      <c r="D63" s="380">
        <v>6.25</v>
      </c>
      <c r="E63" s="381">
        <v>93.75</v>
      </c>
      <c r="F63" s="380">
        <f t="shared" si="1"/>
        <v>93.75</v>
      </c>
      <c r="G63" s="382">
        <v>4</v>
      </c>
      <c r="AN63" s="504" t="s">
        <v>1100</v>
      </c>
    </row>
    <row r="64" spans="1:40" ht="28" x14ac:dyDescent="0.35">
      <c r="AN64" s="504" t="s">
        <v>1095</v>
      </c>
    </row>
    <row r="65" spans="40:40" x14ac:dyDescent="0.35">
      <c r="AN65" s="504" t="s">
        <v>211</v>
      </c>
    </row>
    <row r="66" spans="40:40" ht="28" x14ac:dyDescent="0.35">
      <c r="AN66" s="504" t="s">
        <v>184</v>
      </c>
    </row>
    <row r="67" spans="40:40" x14ac:dyDescent="0.35">
      <c r="AN67" s="504" t="s">
        <v>150</v>
      </c>
    </row>
    <row r="68" spans="40:40" x14ac:dyDescent="0.35">
      <c r="AN68" s="504" t="s">
        <v>136</v>
      </c>
    </row>
    <row r="69" spans="40:40" ht="28" x14ac:dyDescent="0.35">
      <c r="AN69" s="504" t="s">
        <v>1098</v>
      </c>
    </row>
    <row r="70" spans="40:40" x14ac:dyDescent="0.35">
      <c r="AN70" s="504" t="s">
        <v>143</v>
      </c>
    </row>
    <row r="71" spans="40:40" x14ac:dyDescent="0.35">
      <c r="AN71" s="504" t="s">
        <v>149</v>
      </c>
    </row>
    <row r="72" spans="40:40" ht="28" x14ac:dyDescent="0.35">
      <c r="AN72" s="504" t="s">
        <v>317</v>
      </c>
    </row>
    <row r="73" spans="40:40" ht="42" x14ac:dyDescent="0.35">
      <c r="AN73" s="504" t="s">
        <v>278</v>
      </c>
    </row>
    <row r="74" spans="40:40" x14ac:dyDescent="0.35">
      <c r="AN74" s="504" t="s">
        <v>142</v>
      </c>
    </row>
    <row r="75" spans="40:40" x14ac:dyDescent="0.35">
      <c r="AN75" s="504" t="s">
        <v>940</v>
      </c>
    </row>
    <row r="76" spans="40:40" ht="126" x14ac:dyDescent="0.35">
      <c r="AN76" s="504" t="s">
        <v>788</v>
      </c>
    </row>
    <row r="77" spans="40:40" ht="28" x14ac:dyDescent="0.35">
      <c r="AN77" s="504" t="s">
        <v>789</v>
      </c>
    </row>
    <row r="78" spans="40:40" ht="28" x14ac:dyDescent="0.35">
      <c r="AN78" s="504" t="s">
        <v>787</v>
      </c>
    </row>
    <row r="79" spans="40:40" x14ac:dyDescent="0.35">
      <c r="AN79" s="504" t="s">
        <v>141</v>
      </c>
    </row>
    <row r="80" spans="40:40" x14ac:dyDescent="0.35">
      <c r="AN80" s="504" t="s">
        <v>885</v>
      </c>
    </row>
    <row r="81" spans="40:40" ht="28" x14ac:dyDescent="0.35">
      <c r="AN81" s="504" t="s">
        <v>183</v>
      </c>
    </row>
    <row r="82" spans="40:40" x14ac:dyDescent="0.35">
      <c r="AN82" s="504" t="s">
        <v>173</v>
      </c>
    </row>
    <row r="83" spans="40:40" x14ac:dyDescent="0.35">
      <c r="AN83" s="504" t="s">
        <v>997</v>
      </c>
    </row>
    <row r="84" spans="40:40" x14ac:dyDescent="0.35">
      <c r="AN84" s="504" t="s">
        <v>146</v>
      </c>
    </row>
    <row r="85" spans="40:40" ht="28" x14ac:dyDescent="0.35">
      <c r="AN85" s="504" t="s">
        <v>1088</v>
      </c>
    </row>
    <row r="86" spans="40:40" x14ac:dyDescent="0.35">
      <c r="AN86" s="504" t="s">
        <v>985</v>
      </c>
    </row>
    <row r="87" spans="40:40" x14ac:dyDescent="0.35">
      <c r="AN87" s="504" t="s">
        <v>1090</v>
      </c>
    </row>
    <row r="88" spans="40:40" x14ac:dyDescent="0.35">
      <c r="AN88" s="504" t="s">
        <v>300</v>
      </c>
    </row>
    <row r="89" spans="40:40" x14ac:dyDescent="0.35">
      <c r="AN89" s="504" t="s">
        <v>212</v>
      </c>
    </row>
    <row r="90" spans="40:40" x14ac:dyDescent="0.35">
      <c r="AN90" s="504" t="s">
        <v>1094</v>
      </c>
    </row>
    <row r="91" spans="40:40" x14ac:dyDescent="0.35">
      <c r="AN91" s="504" t="s">
        <v>956</v>
      </c>
    </row>
    <row r="92" spans="40:40" x14ac:dyDescent="0.35">
      <c r="AN92" s="504" t="s">
        <v>567</v>
      </c>
    </row>
    <row r="93" spans="40:40" x14ac:dyDescent="0.35">
      <c r="AN93" s="504" t="s">
        <v>139</v>
      </c>
    </row>
    <row r="94" spans="40:40" ht="28" x14ac:dyDescent="0.35">
      <c r="AN94" s="504" t="s">
        <v>1085</v>
      </c>
    </row>
    <row r="95" spans="40:40" x14ac:dyDescent="0.35">
      <c r="AN95" s="504" t="s">
        <v>102</v>
      </c>
    </row>
    <row r="96" spans="40:40" x14ac:dyDescent="0.35">
      <c r="AN96" s="504" t="s">
        <v>1091</v>
      </c>
    </row>
    <row r="97" spans="40:40" x14ac:dyDescent="0.35">
      <c r="AN97" s="504" t="s">
        <v>572</v>
      </c>
    </row>
    <row r="98" spans="40:40" x14ac:dyDescent="0.35">
      <c r="AN98" s="504" t="s">
        <v>345</v>
      </c>
    </row>
    <row r="99" spans="40:40" x14ac:dyDescent="0.35">
      <c r="AN99" s="504" t="s">
        <v>551</v>
      </c>
    </row>
    <row r="100" spans="40:40" x14ac:dyDescent="0.35">
      <c r="AN100" s="504" t="s">
        <v>1000</v>
      </c>
    </row>
    <row r="101" spans="40:40" ht="28" x14ac:dyDescent="0.35">
      <c r="AN101" s="504" t="s">
        <v>1001</v>
      </c>
    </row>
    <row r="102" spans="40:40" x14ac:dyDescent="0.35">
      <c r="AN102" s="504" t="s">
        <v>763</v>
      </c>
    </row>
    <row r="103" spans="40:40" x14ac:dyDescent="0.35">
      <c r="AN103" s="504" t="s">
        <v>188</v>
      </c>
    </row>
    <row r="104" spans="40:40" ht="28" x14ac:dyDescent="0.35">
      <c r="AN104" s="504" t="s">
        <v>986</v>
      </c>
    </row>
    <row r="105" spans="40:40" ht="28" x14ac:dyDescent="0.35">
      <c r="AN105" s="504" t="s">
        <v>809</v>
      </c>
    </row>
    <row r="106" spans="40:40" ht="28" x14ac:dyDescent="0.35">
      <c r="AN106" s="504" t="s">
        <v>484</v>
      </c>
    </row>
    <row r="107" spans="40:40" x14ac:dyDescent="0.35">
      <c r="AN107" s="504" t="s">
        <v>197</v>
      </c>
    </row>
    <row r="108" spans="40:40" ht="42" x14ac:dyDescent="0.35">
      <c r="AN108" s="504" t="s">
        <v>1070</v>
      </c>
    </row>
    <row r="109" spans="40:40" ht="42" x14ac:dyDescent="0.35">
      <c r="AN109" s="504" t="s">
        <v>1078</v>
      </c>
    </row>
    <row r="110" spans="40:40" ht="42" x14ac:dyDescent="0.35">
      <c r="AN110" s="504" t="s">
        <v>1077</v>
      </c>
    </row>
    <row r="111" spans="40:40" ht="42" x14ac:dyDescent="0.35">
      <c r="AN111" s="504" t="s">
        <v>1079</v>
      </c>
    </row>
    <row r="112" spans="40:40" ht="42" x14ac:dyDescent="0.35">
      <c r="AN112" s="504" t="s">
        <v>1068</v>
      </c>
    </row>
    <row r="113" spans="40:40" ht="42" x14ac:dyDescent="0.35">
      <c r="AN113" s="504" t="s">
        <v>1066</v>
      </c>
    </row>
    <row r="114" spans="40:40" ht="42" x14ac:dyDescent="0.35">
      <c r="AN114" s="504" t="s">
        <v>1076</v>
      </c>
    </row>
    <row r="115" spans="40:40" ht="42" x14ac:dyDescent="0.35">
      <c r="AN115" s="504" t="s">
        <v>1081</v>
      </c>
    </row>
    <row r="116" spans="40:40" ht="42" x14ac:dyDescent="0.35">
      <c r="AN116" s="504" t="s">
        <v>1086</v>
      </c>
    </row>
    <row r="117" spans="40:40" ht="42" x14ac:dyDescent="0.35">
      <c r="AN117" s="504" t="s">
        <v>1101</v>
      </c>
    </row>
    <row r="118" spans="40:40" ht="42" x14ac:dyDescent="0.35">
      <c r="AN118" s="504" t="s">
        <v>1082</v>
      </c>
    </row>
    <row r="119" spans="40:40" ht="42" x14ac:dyDescent="0.35">
      <c r="AN119" s="504" t="s">
        <v>1102</v>
      </c>
    </row>
    <row r="120" spans="40:40" ht="42" x14ac:dyDescent="0.35">
      <c r="AN120" s="504" t="s">
        <v>1084</v>
      </c>
    </row>
    <row r="121" spans="40:40" ht="42" x14ac:dyDescent="0.35">
      <c r="AN121" s="504" t="s">
        <v>1103</v>
      </c>
    </row>
    <row r="122" spans="40:40" x14ac:dyDescent="0.35">
      <c r="AN122" s="504" t="s">
        <v>328</v>
      </c>
    </row>
    <row r="123" spans="40:40" x14ac:dyDescent="0.35">
      <c r="AN123" s="504" t="s">
        <v>137</v>
      </c>
    </row>
    <row r="124" spans="40:40" x14ac:dyDescent="0.35">
      <c r="AN124" s="504" t="s">
        <v>880</v>
      </c>
    </row>
    <row r="125" spans="40:40" x14ac:dyDescent="0.35">
      <c r="AN125" s="504" t="s">
        <v>159</v>
      </c>
    </row>
    <row r="126" spans="40:40" x14ac:dyDescent="0.35">
      <c r="AN126" s="504"/>
    </row>
  </sheetData>
  <autoFilter ref="AN30:AN126" xr:uid="{961F9E2B-0522-40D0-8817-33618CF0F258}">
    <sortState xmlns:xlrd2="http://schemas.microsoft.com/office/spreadsheetml/2017/richdata2" ref="AN31:AN126">
      <sortCondition ref="AN30:AN126"/>
    </sortState>
  </autoFilter>
  <sortState xmlns:xlrd2="http://schemas.microsoft.com/office/spreadsheetml/2017/richdata2" ref="A50:G63">
    <sortCondition ref="E50:E63"/>
  </sortState>
  <pageMargins left="0.7" right="0.7" top="0.75" bottom="0.75" header="0.3" footer="0.3"/>
  <pageSetup paperSize="9" orientation="portrait" horizontalDpi="4294967293"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39E0B-E075-48FD-804E-3CA4ADDD2509}">
  <dimension ref="A1:AM106"/>
  <sheetViews>
    <sheetView workbookViewId="0">
      <pane xSplit="1" ySplit="1" topLeftCell="M20" activePane="bottomRight" state="frozen"/>
      <selection pane="topRight" activeCell="B1" sqref="B1"/>
      <selection pane="bottomLeft" activeCell="A2" sqref="A2"/>
      <selection pane="bottomRight" activeCell="W35" sqref="W35"/>
    </sheetView>
  </sheetViews>
  <sheetFormatPr defaultRowHeight="14.5" x14ac:dyDescent="0.35"/>
  <cols>
    <col min="1" max="1" width="26.81640625" style="498" customWidth="1"/>
    <col min="23" max="38" width="9.1796875" style="501"/>
  </cols>
  <sheetData>
    <row r="1" spans="1:39" x14ac:dyDescent="0.35">
      <c r="A1" s="497" t="s">
        <v>1096</v>
      </c>
      <c r="B1" s="496" t="s">
        <v>1097</v>
      </c>
      <c r="C1" s="496">
        <v>5</v>
      </c>
      <c r="D1" s="496">
        <v>6</v>
      </c>
      <c r="E1" s="496">
        <v>7</v>
      </c>
      <c r="F1" s="496">
        <v>8</v>
      </c>
      <c r="G1" s="496">
        <v>9</v>
      </c>
      <c r="H1" s="496">
        <v>10</v>
      </c>
      <c r="I1" s="496">
        <v>11</v>
      </c>
      <c r="J1" s="496">
        <v>12</v>
      </c>
      <c r="K1" s="496">
        <v>13</v>
      </c>
      <c r="L1" s="496">
        <v>14</v>
      </c>
      <c r="M1" s="496">
        <v>15</v>
      </c>
      <c r="N1" s="496">
        <v>16</v>
      </c>
      <c r="O1" s="496">
        <v>19</v>
      </c>
      <c r="P1" s="496">
        <v>20</v>
      </c>
      <c r="Q1" s="496">
        <v>21</v>
      </c>
      <c r="W1" s="496" t="s">
        <v>1097</v>
      </c>
      <c r="X1" s="496">
        <v>5</v>
      </c>
      <c r="Y1" s="496">
        <v>6</v>
      </c>
      <c r="Z1" s="496">
        <v>7</v>
      </c>
      <c r="AA1" s="496">
        <v>8</v>
      </c>
      <c r="AB1" s="496">
        <v>9</v>
      </c>
      <c r="AC1" s="496">
        <v>10</v>
      </c>
      <c r="AD1" s="496">
        <v>11</v>
      </c>
      <c r="AE1" s="496">
        <v>12</v>
      </c>
      <c r="AF1" s="496">
        <v>13</v>
      </c>
      <c r="AG1" s="496">
        <v>14</v>
      </c>
      <c r="AH1" s="496">
        <v>15</v>
      </c>
      <c r="AI1" s="496">
        <v>16</v>
      </c>
      <c r="AJ1" s="496">
        <v>19</v>
      </c>
      <c r="AK1" s="496">
        <v>20</v>
      </c>
      <c r="AL1" s="496">
        <v>21</v>
      </c>
    </row>
    <row r="2" spans="1:39" x14ac:dyDescent="0.35">
      <c r="A2" s="504" t="s">
        <v>905</v>
      </c>
      <c r="B2" s="502" t="e">
        <f>COUNTIFS('CI &amp; HT'!#REF!,A2,'CI &amp; HT'!#REF!,1)</f>
        <v>#REF!</v>
      </c>
      <c r="C2" s="502" t="e">
        <f>COUNTIFS('5-Governance'!#REF!,A2,'5-Governance'!#REF!,1)</f>
        <v>#REF!</v>
      </c>
      <c r="D2" s="502" t="e">
        <f>COUNTIFS('6-Justice'!#REF!,A2,'6-Justice'!#REF!,1)</f>
        <v>#REF!</v>
      </c>
      <c r="E2" s="502" t="e">
        <f>COUNTIFS('7-Culture &amp; Values'!#REF!,A2,'7-Culture &amp; Values'!#REF!,1)</f>
        <v>#REF!</v>
      </c>
      <c r="F2" s="502" t="e">
        <f>COUNTIFS('8-Agriculture'!#REF!,A2,'8-Agriculture'!#REF!,1)</f>
        <v>#REF!</v>
      </c>
      <c r="G2" s="502" t="e">
        <f>COUNTIFS('9-Industry &amp; Services'!#REF!,A2,'9-Industry &amp; Services'!#REF!,1)</f>
        <v>#REF!</v>
      </c>
      <c r="H2" s="502" t="e">
        <f>COUNTIFS('10-Human Capital Development'!#REF!,A2,'10-Human Capital Development'!#REF!,1)</f>
        <v>#REF!</v>
      </c>
      <c r="I2" s="502" t="e">
        <f>COUNTIFS('11-Social Protection'!#REF!,A2,'11-Social Protection'!#REF!,1)</f>
        <v>#REF!</v>
      </c>
      <c r="J2" s="502" t="e">
        <f>COUNTIFS('12-Shelter and Housing'!#REF!,A2,'12-Shelter and Housing'!#REF!,1)</f>
        <v>#REF!</v>
      </c>
      <c r="K2" s="502" t="e">
        <f>COUNTIFS('13-Demographic Dividend'!#REF!,A2,'13-Demographic Dividend'!#REF!,1)</f>
        <v>#REF!</v>
      </c>
      <c r="L2" s="502" t="e">
        <f>COUNTIFS('14-Science &amp; Technology'!#REF!,A2,'14-Science &amp; Technology'!#REF!,1)</f>
        <v>#REF!</v>
      </c>
      <c r="M2" s="502" t="e">
        <f>COUNTIFS('15-Macroeconomy'!#REF!,A2,'15-Macroeconomy'!#REF!,1)</f>
        <v>#REF!</v>
      </c>
      <c r="N2" s="502" t="e">
        <f>COUNTIFS('16-Competitiveness'!#REF!,A2,'16-Competitiveness'!#REF!,1)</f>
        <v>#REF!</v>
      </c>
      <c r="O2" s="502" t="e">
        <f>COUNTIFS('19-Infrastructure'!#REF!,A2,'19-Infrastructure'!#REF!,1)</f>
        <v>#REF!</v>
      </c>
      <c r="P2" s="502" t="e">
        <f>COUNTIFS('20-Environment'!#REF!,A2,'20-Environment'!#REF!,1)</f>
        <v>#REF!</v>
      </c>
      <c r="Q2" s="502" t="e">
        <f>COUNTIFS('21-OFW'!#REF!,A2,'21-OFW'!#REF!,1)</f>
        <v>#REF!</v>
      </c>
      <c r="U2" s="501" t="e">
        <f>SUM(B2:Q2)</f>
        <v>#REF!</v>
      </c>
      <c r="W2" s="501" t="e">
        <f>COUNTIFS('CI &amp; HT'!#REF!,A2,'CI &amp; HT'!#REF!,1)</f>
        <v>#REF!</v>
      </c>
      <c r="X2" s="501" t="e">
        <f>COUNTIFS('5-Governance'!#REF!,A2,'5-Governance'!#REF!,1)</f>
        <v>#REF!</v>
      </c>
      <c r="Y2" s="501" t="e">
        <f>COUNTIFS('6-Justice'!#REF!,A2,'6-Justice'!#REF!,1)</f>
        <v>#REF!</v>
      </c>
      <c r="Z2" s="501" t="e">
        <f>COUNTIFS('7-Culture &amp; Values'!#REF!,A2,'7-Culture &amp; Values'!#REF!,1)</f>
        <v>#REF!</v>
      </c>
      <c r="AA2" s="501" t="e">
        <f>COUNTIFS('8-Agriculture'!#REF!,A2,'8-Agriculture'!#REF!,1)</f>
        <v>#REF!</v>
      </c>
      <c r="AB2" s="501" t="e">
        <f>COUNTIFS('9-Industry &amp; Services'!#REF!,A2,'9-Industry &amp; Services'!#REF!,1)</f>
        <v>#REF!</v>
      </c>
      <c r="AC2" s="501" t="e">
        <f>COUNTIFS('10-Human Capital Development'!#REF!,A2,'10-Human Capital Development'!#REF!,1)</f>
        <v>#REF!</v>
      </c>
      <c r="AD2" s="501" t="e">
        <f>COUNTIFS('11-Social Protection'!#REF!,A2,'11-Social Protection'!#REF!,1)</f>
        <v>#REF!</v>
      </c>
      <c r="AE2" s="501" t="e">
        <f>COUNTIFS('12-Shelter and Housing'!#REF!,A2,'12-Shelter and Housing'!#REF!,1)</f>
        <v>#REF!</v>
      </c>
      <c r="AF2" s="501" t="e">
        <f>COUNTIFS('13-Demographic Dividend'!#REF!,A2,'13-Demographic Dividend'!#REF!,1)</f>
        <v>#REF!</v>
      </c>
      <c r="AG2" s="501" t="e">
        <f>COUNTIFS('14-Science &amp; Technology'!#REF!,A2,'14-Science &amp; Technology'!#REF!,1)</f>
        <v>#REF!</v>
      </c>
      <c r="AH2" s="501" t="e">
        <f>COUNTIFS('15-Macroeconomy'!#REF!,A2,'15-Macroeconomy'!#REF!,1)</f>
        <v>#REF!</v>
      </c>
      <c r="AI2" s="501" t="e">
        <f>COUNTIFS('16-Competitiveness'!#REF!,A2,'16-Competitiveness'!#REF!,1)</f>
        <v>#REF!</v>
      </c>
      <c r="AJ2" s="501" t="e">
        <f>COUNTIFS('19-Infrastructure'!#REF!,A2,'19-Infrastructure'!#REF!,1)</f>
        <v>#REF!</v>
      </c>
      <c r="AK2" s="501" t="e">
        <f>COUNTIFS('20-Environment'!#REF!,A2,'20-Environment'!#REF!,1)</f>
        <v>#REF!</v>
      </c>
      <c r="AL2" s="501" t="e">
        <f>COUNTIFS('21-OFW'!#REF!,A2,'21-OFW'!#REF!,1)</f>
        <v>#REF!</v>
      </c>
      <c r="AM2" s="508" t="e">
        <f>SUM(W2:AL2)</f>
        <v>#REF!</v>
      </c>
    </row>
    <row r="3" spans="1:39" x14ac:dyDescent="0.35">
      <c r="A3" s="504" t="s">
        <v>180</v>
      </c>
      <c r="B3" s="502" t="e">
        <f>COUNTIFS('CI &amp; HT'!#REF!,A3,'CI &amp; HT'!#REF!,1)</f>
        <v>#REF!</v>
      </c>
      <c r="C3" s="502" t="e">
        <f>COUNTIFS('5-Governance'!#REF!,A3,'5-Governance'!#REF!,1)</f>
        <v>#REF!</v>
      </c>
      <c r="D3" s="502" t="e">
        <f>COUNTIFS('6-Justice'!#REF!,A3,'6-Justice'!#REF!,1)</f>
        <v>#REF!</v>
      </c>
      <c r="E3" s="502" t="e">
        <f>COUNTIFS('7-Culture &amp; Values'!#REF!,A3,'7-Culture &amp; Values'!#REF!,1)</f>
        <v>#REF!</v>
      </c>
      <c r="F3" s="502" t="e">
        <f>COUNTIFS('8-Agriculture'!#REF!,A3,'8-Agriculture'!#REF!,1)</f>
        <v>#REF!</v>
      </c>
      <c r="G3" s="502" t="e">
        <f>COUNTIFS('9-Industry &amp; Services'!#REF!,A3,'9-Industry &amp; Services'!#REF!,1)</f>
        <v>#REF!</v>
      </c>
      <c r="H3" s="502" t="e">
        <f>COUNTIFS('10-Human Capital Development'!#REF!,A3,'10-Human Capital Development'!#REF!,1)</f>
        <v>#REF!</v>
      </c>
      <c r="I3" s="502" t="e">
        <f>COUNTIFS('11-Social Protection'!#REF!,A3,'11-Social Protection'!#REF!,1)</f>
        <v>#REF!</v>
      </c>
      <c r="J3" s="502" t="e">
        <f>COUNTIFS('12-Shelter and Housing'!#REF!,A3,'12-Shelter and Housing'!#REF!,1)</f>
        <v>#REF!</v>
      </c>
      <c r="K3" s="502" t="e">
        <f>COUNTIFS('13-Demographic Dividend'!#REF!,A3,'13-Demographic Dividend'!#REF!,1)</f>
        <v>#REF!</v>
      </c>
      <c r="L3" s="502" t="e">
        <f>COUNTIFS('14-Science &amp; Technology'!#REF!,A3,'14-Science &amp; Technology'!#REF!,1)</f>
        <v>#REF!</v>
      </c>
      <c r="M3" s="502" t="e">
        <f>COUNTIFS('15-Macroeconomy'!#REF!,A3,'15-Macroeconomy'!#REF!,1)</f>
        <v>#REF!</v>
      </c>
      <c r="N3" s="502" t="e">
        <f>COUNTIFS('16-Competitiveness'!#REF!,A3,'16-Competitiveness'!#REF!,1)</f>
        <v>#REF!</v>
      </c>
      <c r="O3" s="502" t="e">
        <f>COUNTIFS('19-Infrastructure'!#REF!,A3,'19-Infrastructure'!#REF!,1)</f>
        <v>#REF!</v>
      </c>
      <c r="P3" s="502" t="e">
        <f>COUNTIFS('20-Environment'!#REF!,A3,'20-Environment'!#REF!,1)</f>
        <v>#REF!</v>
      </c>
      <c r="Q3" s="502" t="e">
        <f>COUNTIFS('21-OFW'!#REF!,A3,'21-OFW'!#REF!,1)</f>
        <v>#REF!</v>
      </c>
      <c r="U3" s="501" t="e">
        <f t="shared" ref="U3:U66" si="0">SUM(B3:Q3)</f>
        <v>#REF!</v>
      </c>
      <c r="W3" s="501" t="e">
        <f>COUNTIFS('CI &amp; HT'!#REF!,A3,'CI &amp; HT'!#REF!,1)</f>
        <v>#REF!</v>
      </c>
      <c r="X3" s="501" t="e">
        <f>COUNTIFS('5-Governance'!#REF!,A3,'5-Governance'!#REF!,1)</f>
        <v>#REF!</v>
      </c>
      <c r="Y3" s="501" t="e">
        <f>COUNTIFS('6-Justice'!#REF!,A3,'6-Justice'!#REF!,1)</f>
        <v>#REF!</v>
      </c>
      <c r="Z3" s="501" t="e">
        <f>COUNTIFS('7-Culture &amp; Values'!#REF!,A3,'7-Culture &amp; Values'!#REF!,1)</f>
        <v>#REF!</v>
      </c>
      <c r="AA3" s="501" t="e">
        <f>COUNTIFS('8-Agriculture'!#REF!,A3,'8-Agriculture'!#REF!,1)</f>
        <v>#REF!</v>
      </c>
      <c r="AB3" s="501" t="e">
        <f>COUNTIFS('9-Industry &amp; Services'!#REF!,A3,'9-Industry &amp; Services'!#REF!,1)</f>
        <v>#REF!</v>
      </c>
      <c r="AC3" s="501" t="e">
        <f>COUNTIFS('10-Human Capital Development'!#REF!,A3,'10-Human Capital Development'!#REF!,1)</f>
        <v>#REF!</v>
      </c>
      <c r="AD3" s="501" t="e">
        <f>COUNTIFS('11-Social Protection'!#REF!,A3,'11-Social Protection'!#REF!,1)</f>
        <v>#REF!</v>
      </c>
      <c r="AE3" s="501" t="e">
        <f>COUNTIFS('12-Shelter and Housing'!#REF!,A3,'12-Shelter and Housing'!#REF!,1)</f>
        <v>#REF!</v>
      </c>
      <c r="AF3" s="501" t="e">
        <f>COUNTIFS('13-Demographic Dividend'!#REF!,A3,'13-Demographic Dividend'!#REF!,1)</f>
        <v>#REF!</v>
      </c>
      <c r="AG3" s="501" t="e">
        <f>COUNTIFS('14-Science &amp; Technology'!#REF!,A3,'14-Science &amp; Technology'!#REF!,1)</f>
        <v>#REF!</v>
      </c>
      <c r="AH3" s="501" t="e">
        <f>COUNTIFS('15-Macroeconomy'!#REF!,A3,'15-Macroeconomy'!#REF!,1)</f>
        <v>#REF!</v>
      </c>
      <c r="AI3" s="501" t="e">
        <f>COUNTIFS('16-Competitiveness'!#REF!,A3,'16-Competitiveness'!#REF!,1)</f>
        <v>#REF!</v>
      </c>
      <c r="AJ3" s="501" t="e">
        <f>COUNTIFS('19-Infrastructure'!#REF!,A3,'19-Infrastructure'!#REF!,1)</f>
        <v>#REF!</v>
      </c>
      <c r="AK3" s="501" t="e">
        <f>COUNTIFS('20-Environment'!#REF!,A3,'20-Environment'!#REF!,1)</f>
        <v>#REF!</v>
      </c>
      <c r="AL3" s="501" t="e">
        <f>COUNTIFS('21-OFW'!#REF!,A3,'21-OFW'!#REF!,1)</f>
        <v>#REF!</v>
      </c>
      <c r="AM3" s="508" t="e">
        <f t="shared" ref="AM3:AM66" si="1">SUM(W3:AL3)</f>
        <v>#REF!</v>
      </c>
    </row>
    <row r="4" spans="1:39" x14ac:dyDescent="0.35">
      <c r="A4" s="504" t="s">
        <v>148</v>
      </c>
      <c r="B4" s="502" t="e">
        <f>COUNTIFS('CI &amp; HT'!#REF!,A4,'CI &amp; HT'!#REF!,1)</f>
        <v>#REF!</v>
      </c>
      <c r="C4" s="502" t="e">
        <f>COUNTIFS('5-Governance'!#REF!,A4,'5-Governance'!#REF!,1)</f>
        <v>#REF!</v>
      </c>
      <c r="D4" s="502" t="e">
        <f>COUNTIFS('6-Justice'!#REF!,A4,'6-Justice'!#REF!,1)</f>
        <v>#REF!</v>
      </c>
      <c r="E4" s="502" t="e">
        <f>COUNTIFS('7-Culture &amp; Values'!#REF!,A4,'7-Culture &amp; Values'!#REF!,1)</f>
        <v>#REF!</v>
      </c>
      <c r="F4" s="502" t="e">
        <f>COUNTIFS('8-Agriculture'!#REF!,A4,'8-Agriculture'!#REF!,1)</f>
        <v>#REF!</v>
      </c>
      <c r="G4" s="502" t="e">
        <f>COUNTIFS('9-Industry &amp; Services'!#REF!,A4,'9-Industry &amp; Services'!#REF!,1)</f>
        <v>#REF!</v>
      </c>
      <c r="H4" s="502" t="e">
        <f>COUNTIFS('10-Human Capital Development'!#REF!,A4,'10-Human Capital Development'!#REF!,1)</f>
        <v>#REF!</v>
      </c>
      <c r="I4" s="502" t="e">
        <f>COUNTIFS('11-Social Protection'!#REF!,A4,'11-Social Protection'!#REF!,1)</f>
        <v>#REF!</v>
      </c>
      <c r="J4" s="502" t="e">
        <f>COUNTIFS('12-Shelter and Housing'!#REF!,A4,'12-Shelter and Housing'!#REF!,1)</f>
        <v>#REF!</v>
      </c>
      <c r="K4" s="502" t="e">
        <f>COUNTIFS('13-Demographic Dividend'!#REF!,A4,'13-Demographic Dividend'!#REF!,1)</f>
        <v>#REF!</v>
      </c>
      <c r="L4" s="502" t="e">
        <f>COUNTIFS('14-Science &amp; Technology'!#REF!,A4,'14-Science &amp; Technology'!#REF!,1)</f>
        <v>#REF!</v>
      </c>
      <c r="M4" s="502" t="e">
        <f>COUNTIFS('15-Macroeconomy'!#REF!,A4,'15-Macroeconomy'!#REF!,1)</f>
        <v>#REF!</v>
      </c>
      <c r="N4" s="502" t="e">
        <f>COUNTIFS('16-Competitiveness'!#REF!,A4,'16-Competitiveness'!#REF!,1)</f>
        <v>#REF!</v>
      </c>
      <c r="O4" s="502" t="e">
        <f>COUNTIFS('19-Infrastructure'!#REF!,A4,'19-Infrastructure'!#REF!,1)</f>
        <v>#REF!</v>
      </c>
      <c r="P4" s="502" t="e">
        <f>COUNTIFS('20-Environment'!#REF!,A4,'20-Environment'!#REF!,1)</f>
        <v>#REF!</v>
      </c>
      <c r="Q4" s="502" t="e">
        <f>COUNTIFS('21-OFW'!#REF!,A4,'21-OFW'!#REF!,1)</f>
        <v>#REF!</v>
      </c>
      <c r="U4" s="501" t="e">
        <f t="shared" si="0"/>
        <v>#REF!</v>
      </c>
      <c r="W4" s="501" t="e">
        <f>COUNTIFS('CI &amp; HT'!#REF!,A4,'CI &amp; HT'!#REF!,1)</f>
        <v>#REF!</v>
      </c>
      <c r="X4" s="501" t="e">
        <f>COUNTIFS('5-Governance'!#REF!,A4,'5-Governance'!#REF!,1)</f>
        <v>#REF!</v>
      </c>
      <c r="Y4" s="501" t="e">
        <f>COUNTIFS('6-Justice'!#REF!,A4,'6-Justice'!#REF!,1)</f>
        <v>#REF!</v>
      </c>
      <c r="Z4" s="501" t="e">
        <f>COUNTIFS('7-Culture &amp; Values'!#REF!,A4,'7-Culture &amp; Values'!#REF!,1)</f>
        <v>#REF!</v>
      </c>
      <c r="AA4" s="501" t="e">
        <f>COUNTIFS('8-Agriculture'!#REF!,A4,'8-Agriculture'!#REF!,1)</f>
        <v>#REF!</v>
      </c>
      <c r="AB4" s="501" t="e">
        <f>COUNTIFS('9-Industry &amp; Services'!#REF!,A4,'9-Industry &amp; Services'!#REF!,1)</f>
        <v>#REF!</v>
      </c>
      <c r="AC4" s="501" t="e">
        <f>COUNTIFS('10-Human Capital Development'!#REF!,A4,'10-Human Capital Development'!#REF!,1)</f>
        <v>#REF!</v>
      </c>
      <c r="AD4" s="501" t="e">
        <f>COUNTIFS('11-Social Protection'!#REF!,A4,'11-Social Protection'!#REF!,1)</f>
        <v>#REF!</v>
      </c>
      <c r="AE4" s="501" t="e">
        <f>COUNTIFS('12-Shelter and Housing'!#REF!,A4,'12-Shelter and Housing'!#REF!,1)</f>
        <v>#REF!</v>
      </c>
      <c r="AF4" s="501" t="e">
        <f>COUNTIFS('13-Demographic Dividend'!#REF!,A4,'13-Demographic Dividend'!#REF!,1)</f>
        <v>#REF!</v>
      </c>
      <c r="AG4" s="501" t="e">
        <f>COUNTIFS('14-Science &amp; Technology'!#REF!,A4,'14-Science &amp; Technology'!#REF!,1)</f>
        <v>#REF!</v>
      </c>
      <c r="AH4" s="501" t="e">
        <f>COUNTIFS('15-Macroeconomy'!#REF!,A4,'15-Macroeconomy'!#REF!,1)</f>
        <v>#REF!</v>
      </c>
      <c r="AI4" s="501" t="e">
        <f>COUNTIFS('16-Competitiveness'!#REF!,A4,'16-Competitiveness'!#REF!,1)</f>
        <v>#REF!</v>
      </c>
      <c r="AJ4" s="501" t="e">
        <f>COUNTIFS('19-Infrastructure'!#REF!,A4,'19-Infrastructure'!#REF!,1)</f>
        <v>#REF!</v>
      </c>
      <c r="AK4" s="501" t="e">
        <f>COUNTIFS('20-Environment'!#REF!,A4,'20-Environment'!#REF!,1)</f>
        <v>#REF!</v>
      </c>
      <c r="AL4" s="501" t="e">
        <f>COUNTIFS('21-OFW'!#REF!,A4,'21-OFW'!#REF!,1)</f>
        <v>#REF!</v>
      </c>
      <c r="AM4" s="508" t="e">
        <f t="shared" si="1"/>
        <v>#REF!</v>
      </c>
    </row>
    <row r="5" spans="1:39" x14ac:dyDescent="0.35">
      <c r="A5" s="504" t="s">
        <v>939</v>
      </c>
      <c r="B5" s="502" t="e">
        <f>COUNTIFS('CI &amp; HT'!#REF!,A5,'CI &amp; HT'!#REF!,1)</f>
        <v>#REF!</v>
      </c>
      <c r="C5" s="502" t="e">
        <f>COUNTIFS('5-Governance'!#REF!,A5,'5-Governance'!#REF!,1)</f>
        <v>#REF!</v>
      </c>
      <c r="D5" s="502" t="e">
        <f>COUNTIFS('6-Justice'!#REF!,A5,'6-Justice'!#REF!,1)</f>
        <v>#REF!</v>
      </c>
      <c r="E5" s="502" t="e">
        <f>COUNTIFS('7-Culture &amp; Values'!#REF!,A5,'7-Culture &amp; Values'!#REF!,1)</f>
        <v>#REF!</v>
      </c>
      <c r="F5" s="502" t="e">
        <f>COUNTIFS('8-Agriculture'!#REF!,A5,'8-Agriculture'!#REF!,1)</f>
        <v>#REF!</v>
      </c>
      <c r="G5" s="502" t="e">
        <f>COUNTIFS('9-Industry &amp; Services'!#REF!,A5,'9-Industry &amp; Services'!#REF!,1)</f>
        <v>#REF!</v>
      </c>
      <c r="H5" s="502" t="e">
        <f>COUNTIFS('10-Human Capital Development'!#REF!,A5,'10-Human Capital Development'!#REF!,1)</f>
        <v>#REF!</v>
      </c>
      <c r="I5" s="502" t="e">
        <f>COUNTIFS('11-Social Protection'!#REF!,A5,'11-Social Protection'!#REF!,1)</f>
        <v>#REF!</v>
      </c>
      <c r="J5" s="502" t="e">
        <f>COUNTIFS('12-Shelter and Housing'!#REF!,A5,'12-Shelter and Housing'!#REF!,1)</f>
        <v>#REF!</v>
      </c>
      <c r="K5" s="502" t="e">
        <f>COUNTIFS('13-Demographic Dividend'!#REF!,A5,'13-Demographic Dividend'!#REF!,1)</f>
        <v>#REF!</v>
      </c>
      <c r="L5" s="502" t="e">
        <f>COUNTIFS('14-Science &amp; Technology'!#REF!,A5,'14-Science &amp; Technology'!#REF!,1)</f>
        <v>#REF!</v>
      </c>
      <c r="M5" s="502" t="e">
        <f>COUNTIFS('15-Macroeconomy'!#REF!,A5,'15-Macroeconomy'!#REF!,1)</f>
        <v>#REF!</v>
      </c>
      <c r="N5" s="502" t="e">
        <f>COUNTIFS('16-Competitiveness'!#REF!,A5,'16-Competitiveness'!#REF!,1)</f>
        <v>#REF!</v>
      </c>
      <c r="O5" s="502" t="e">
        <f>COUNTIFS('19-Infrastructure'!#REF!,A5,'19-Infrastructure'!#REF!,1)</f>
        <v>#REF!</v>
      </c>
      <c r="P5" s="502" t="e">
        <f>COUNTIFS('20-Environment'!#REF!,A5,'20-Environment'!#REF!,1)</f>
        <v>#REF!</v>
      </c>
      <c r="Q5" s="502" t="e">
        <f>COUNTIFS('21-OFW'!#REF!,A5,'21-OFW'!#REF!,1)</f>
        <v>#REF!</v>
      </c>
      <c r="U5" s="501" t="e">
        <f t="shared" si="0"/>
        <v>#REF!</v>
      </c>
      <c r="W5" s="501" t="e">
        <f>COUNTIFS('CI &amp; HT'!#REF!,A5,'CI &amp; HT'!#REF!,1)</f>
        <v>#REF!</v>
      </c>
      <c r="X5" s="501" t="e">
        <f>COUNTIFS('5-Governance'!#REF!,A5,'5-Governance'!#REF!,1)</f>
        <v>#REF!</v>
      </c>
      <c r="Y5" s="501" t="e">
        <f>COUNTIFS('6-Justice'!#REF!,A5,'6-Justice'!#REF!,1)</f>
        <v>#REF!</v>
      </c>
      <c r="Z5" s="501" t="e">
        <f>COUNTIFS('7-Culture &amp; Values'!#REF!,A5,'7-Culture &amp; Values'!#REF!,1)</f>
        <v>#REF!</v>
      </c>
      <c r="AA5" s="501" t="e">
        <f>COUNTIFS('8-Agriculture'!#REF!,A5,'8-Agriculture'!#REF!,1)</f>
        <v>#REF!</v>
      </c>
      <c r="AB5" s="501" t="e">
        <f>COUNTIFS('9-Industry &amp; Services'!#REF!,A5,'9-Industry &amp; Services'!#REF!,1)</f>
        <v>#REF!</v>
      </c>
      <c r="AC5" s="501" t="e">
        <f>COUNTIFS('10-Human Capital Development'!#REF!,A5,'10-Human Capital Development'!#REF!,1)</f>
        <v>#REF!</v>
      </c>
      <c r="AD5" s="501" t="e">
        <f>COUNTIFS('11-Social Protection'!#REF!,A5,'11-Social Protection'!#REF!,1)</f>
        <v>#REF!</v>
      </c>
      <c r="AE5" s="501" t="e">
        <f>COUNTIFS('12-Shelter and Housing'!#REF!,A5,'12-Shelter and Housing'!#REF!,1)</f>
        <v>#REF!</v>
      </c>
      <c r="AF5" s="501" t="e">
        <f>COUNTIFS('13-Demographic Dividend'!#REF!,A5,'13-Demographic Dividend'!#REF!,1)</f>
        <v>#REF!</v>
      </c>
      <c r="AG5" s="501" t="e">
        <f>COUNTIFS('14-Science &amp; Technology'!#REF!,A5,'14-Science &amp; Technology'!#REF!,1)</f>
        <v>#REF!</v>
      </c>
      <c r="AH5" s="501" t="e">
        <f>COUNTIFS('15-Macroeconomy'!#REF!,A5,'15-Macroeconomy'!#REF!,1)</f>
        <v>#REF!</v>
      </c>
      <c r="AI5" s="501" t="e">
        <f>COUNTIFS('16-Competitiveness'!#REF!,A5,'16-Competitiveness'!#REF!,1)</f>
        <v>#REF!</v>
      </c>
      <c r="AJ5" s="501" t="e">
        <f>COUNTIFS('19-Infrastructure'!#REF!,A5,'19-Infrastructure'!#REF!,1)</f>
        <v>#REF!</v>
      </c>
      <c r="AK5" s="501" t="e">
        <f>COUNTIFS('20-Environment'!#REF!,A5,'20-Environment'!#REF!,1)</f>
        <v>#REF!</v>
      </c>
      <c r="AL5" s="501" t="e">
        <f>COUNTIFS('21-OFW'!#REF!,A5,'21-OFW'!#REF!,1)</f>
        <v>#REF!</v>
      </c>
      <c r="AM5" s="508" t="e">
        <f t="shared" si="1"/>
        <v>#REF!</v>
      </c>
    </row>
    <row r="6" spans="1:39" x14ac:dyDescent="0.35">
      <c r="A6" s="504" t="s">
        <v>768</v>
      </c>
      <c r="B6" s="502" t="e">
        <f>COUNTIFS('CI &amp; HT'!#REF!,A6,'CI &amp; HT'!#REF!,1)</f>
        <v>#REF!</v>
      </c>
      <c r="C6" s="502" t="e">
        <f>COUNTIFS('5-Governance'!#REF!,A6,'5-Governance'!#REF!,1)</f>
        <v>#REF!</v>
      </c>
      <c r="D6" s="502" t="e">
        <f>COUNTIFS('6-Justice'!#REF!,A6,'6-Justice'!#REF!,1)</f>
        <v>#REF!</v>
      </c>
      <c r="E6" s="502" t="e">
        <f>COUNTIFS('7-Culture &amp; Values'!#REF!,A6,'7-Culture &amp; Values'!#REF!,1)</f>
        <v>#REF!</v>
      </c>
      <c r="F6" s="502" t="e">
        <f>COUNTIFS('8-Agriculture'!#REF!,A6,'8-Agriculture'!#REF!,1)</f>
        <v>#REF!</v>
      </c>
      <c r="G6" s="502" t="e">
        <f>COUNTIFS('9-Industry &amp; Services'!#REF!,A6,'9-Industry &amp; Services'!#REF!,1)</f>
        <v>#REF!</v>
      </c>
      <c r="H6" s="502" t="e">
        <f>COUNTIFS('10-Human Capital Development'!#REF!,A6,'10-Human Capital Development'!#REF!,1)</f>
        <v>#REF!</v>
      </c>
      <c r="I6" s="502" t="e">
        <f>COUNTIFS('11-Social Protection'!#REF!,A6,'11-Social Protection'!#REF!,1)</f>
        <v>#REF!</v>
      </c>
      <c r="J6" s="502" t="e">
        <f>COUNTIFS('12-Shelter and Housing'!#REF!,A6,'12-Shelter and Housing'!#REF!,1)</f>
        <v>#REF!</v>
      </c>
      <c r="K6" s="502" t="e">
        <f>COUNTIFS('13-Demographic Dividend'!#REF!,A6,'13-Demographic Dividend'!#REF!,1)</f>
        <v>#REF!</v>
      </c>
      <c r="L6" s="502" t="e">
        <f>COUNTIFS('14-Science &amp; Technology'!#REF!,A6,'14-Science &amp; Technology'!#REF!,1)</f>
        <v>#REF!</v>
      </c>
      <c r="M6" s="502" t="e">
        <f>COUNTIFS('15-Macroeconomy'!#REF!,A6,'15-Macroeconomy'!#REF!,1)</f>
        <v>#REF!</v>
      </c>
      <c r="N6" s="502" t="e">
        <f>COUNTIFS('16-Competitiveness'!#REF!,A6,'16-Competitiveness'!#REF!,1)</f>
        <v>#REF!</v>
      </c>
      <c r="O6" s="502" t="e">
        <f>COUNTIFS('19-Infrastructure'!#REF!,A6,'19-Infrastructure'!#REF!,1)</f>
        <v>#REF!</v>
      </c>
      <c r="P6" s="502" t="e">
        <f>COUNTIFS('20-Environment'!#REF!,A6,'20-Environment'!#REF!,1)</f>
        <v>#REF!</v>
      </c>
      <c r="Q6" s="502" t="e">
        <f>COUNTIFS('21-OFW'!#REF!,A6,'21-OFW'!#REF!,1)</f>
        <v>#REF!</v>
      </c>
      <c r="U6" s="501" t="e">
        <f t="shared" si="0"/>
        <v>#REF!</v>
      </c>
      <c r="W6" s="501" t="e">
        <f>COUNTIFS('CI &amp; HT'!#REF!,A6,'CI &amp; HT'!#REF!,1)</f>
        <v>#REF!</v>
      </c>
      <c r="X6" s="501" t="e">
        <f>COUNTIFS('5-Governance'!#REF!,A6,'5-Governance'!#REF!,1)</f>
        <v>#REF!</v>
      </c>
      <c r="Y6" s="501" t="e">
        <f>COUNTIFS('6-Justice'!#REF!,A6,'6-Justice'!#REF!,1)</f>
        <v>#REF!</v>
      </c>
      <c r="Z6" s="501" t="e">
        <f>COUNTIFS('7-Culture &amp; Values'!#REF!,A6,'7-Culture &amp; Values'!#REF!,1)</f>
        <v>#REF!</v>
      </c>
      <c r="AA6" s="501" t="e">
        <f>COUNTIFS('8-Agriculture'!#REF!,A6,'8-Agriculture'!#REF!,1)</f>
        <v>#REF!</v>
      </c>
      <c r="AB6" s="501" t="e">
        <f>COUNTIFS('9-Industry &amp; Services'!#REF!,A6,'9-Industry &amp; Services'!#REF!,1)</f>
        <v>#REF!</v>
      </c>
      <c r="AC6" s="501" t="e">
        <f>COUNTIFS('10-Human Capital Development'!#REF!,A6,'10-Human Capital Development'!#REF!,1)</f>
        <v>#REF!</v>
      </c>
      <c r="AD6" s="501" t="e">
        <f>COUNTIFS('11-Social Protection'!#REF!,A6,'11-Social Protection'!#REF!,1)</f>
        <v>#REF!</v>
      </c>
      <c r="AE6" s="501" t="e">
        <f>COUNTIFS('12-Shelter and Housing'!#REF!,A6,'12-Shelter and Housing'!#REF!,1)</f>
        <v>#REF!</v>
      </c>
      <c r="AF6" s="501" t="e">
        <f>COUNTIFS('13-Demographic Dividend'!#REF!,A6,'13-Demographic Dividend'!#REF!,1)</f>
        <v>#REF!</v>
      </c>
      <c r="AG6" s="501" t="e">
        <f>COUNTIFS('14-Science &amp; Technology'!#REF!,A6,'14-Science &amp; Technology'!#REF!,1)</f>
        <v>#REF!</v>
      </c>
      <c r="AH6" s="501" t="e">
        <f>COUNTIFS('15-Macroeconomy'!#REF!,A6,'15-Macroeconomy'!#REF!,1)</f>
        <v>#REF!</v>
      </c>
      <c r="AI6" s="501" t="e">
        <f>COUNTIFS('16-Competitiveness'!#REF!,A6,'16-Competitiveness'!#REF!,1)</f>
        <v>#REF!</v>
      </c>
      <c r="AJ6" s="501" t="e">
        <f>COUNTIFS('19-Infrastructure'!#REF!,A6,'19-Infrastructure'!#REF!,1)</f>
        <v>#REF!</v>
      </c>
      <c r="AK6" s="501" t="e">
        <f>COUNTIFS('20-Environment'!#REF!,A6,'20-Environment'!#REF!,1)</f>
        <v>#REF!</v>
      </c>
      <c r="AL6" s="501" t="e">
        <f>COUNTIFS('21-OFW'!#REF!,A6,'21-OFW'!#REF!,1)</f>
        <v>#REF!</v>
      </c>
      <c r="AM6" s="508" t="e">
        <f t="shared" si="1"/>
        <v>#REF!</v>
      </c>
    </row>
    <row r="7" spans="1:39" x14ac:dyDescent="0.35">
      <c r="A7" s="504" t="s">
        <v>550</v>
      </c>
      <c r="B7" s="502" t="e">
        <f>COUNTIFS('CI &amp; HT'!#REF!,A7,'CI &amp; HT'!#REF!,1)</f>
        <v>#REF!</v>
      </c>
      <c r="C7" s="502" t="e">
        <f>COUNTIFS('5-Governance'!#REF!,A7,'5-Governance'!#REF!,1)</f>
        <v>#REF!</v>
      </c>
      <c r="D7" s="502" t="e">
        <f>COUNTIFS('6-Justice'!#REF!,A7,'6-Justice'!#REF!,1)</f>
        <v>#REF!</v>
      </c>
      <c r="E7" s="502" t="e">
        <f>COUNTIFS('7-Culture &amp; Values'!#REF!,A7,'7-Culture &amp; Values'!#REF!,1)</f>
        <v>#REF!</v>
      </c>
      <c r="F7" s="502" t="e">
        <f>COUNTIFS('8-Agriculture'!#REF!,A7,'8-Agriculture'!#REF!,1)</f>
        <v>#REF!</v>
      </c>
      <c r="G7" s="502" t="e">
        <f>COUNTIFS('9-Industry &amp; Services'!#REF!,A7,'9-Industry &amp; Services'!#REF!,1)</f>
        <v>#REF!</v>
      </c>
      <c r="H7" s="502" t="e">
        <f>COUNTIFS('10-Human Capital Development'!#REF!,A7,'10-Human Capital Development'!#REF!,1)</f>
        <v>#REF!</v>
      </c>
      <c r="I7" s="502" t="e">
        <f>COUNTIFS('11-Social Protection'!#REF!,A7,'11-Social Protection'!#REF!,1)</f>
        <v>#REF!</v>
      </c>
      <c r="J7" s="502" t="e">
        <f>COUNTIFS('12-Shelter and Housing'!#REF!,A7,'12-Shelter and Housing'!#REF!,1)</f>
        <v>#REF!</v>
      </c>
      <c r="K7" s="502" t="e">
        <f>COUNTIFS('13-Demographic Dividend'!#REF!,A7,'13-Demographic Dividend'!#REF!,1)</f>
        <v>#REF!</v>
      </c>
      <c r="L7" s="502" t="e">
        <f>COUNTIFS('14-Science &amp; Technology'!#REF!,A7,'14-Science &amp; Technology'!#REF!,1)</f>
        <v>#REF!</v>
      </c>
      <c r="M7" s="502" t="e">
        <f>COUNTIFS('15-Macroeconomy'!#REF!,A7,'15-Macroeconomy'!#REF!,1)</f>
        <v>#REF!</v>
      </c>
      <c r="N7" s="502" t="e">
        <f>COUNTIFS('16-Competitiveness'!#REF!,A7,'16-Competitiveness'!#REF!,1)</f>
        <v>#REF!</v>
      </c>
      <c r="O7" s="502" t="e">
        <f>COUNTIFS('19-Infrastructure'!#REF!,A7,'19-Infrastructure'!#REF!,1)</f>
        <v>#REF!</v>
      </c>
      <c r="P7" s="502" t="e">
        <f>COUNTIFS('20-Environment'!#REF!,A7,'20-Environment'!#REF!,1)</f>
        <v>#REF!</v>
      </c>
      <c r="Q7" s="502" t="e">
        <f>COUNTIFS('21-OFW'!#REF!,A7,'21-OFW'!#REF!,1)</f>
        <v>#REF!</v>
      </c>
      <c r="U7" s="501" t="e">
        <f t="shared" si="0"/>
        <v>#REF!</v>
      </c>
      <c r="W7" s="501" t="e">
        <f>COUNTIFS('CI &amp; HT'!#REF!,A7,'CI &amp; HT'!#REF!,1)</f>
        <v>#REF!</v>
      </c>
      <c r="X7" s="501" t="e">
        <f>COUNTIFS('5-Governance'!#REF!,A7,'5-Governance'!#REF!,1)</f>
        <v>#REF!</v>
      </c>
      <c r="Y7" s="501" t="e">
        <f>COUNTIFS('6-Justice'!#REF!,A7,'6-Justice'!#REF!,1)</f>
        <v>#REF!</v>
      </c>
      <c r="Z7" s="501" t="e">
        <f>COUNTIFS('7-Culture &amp; Values'!#REF!,A7,'7-Culture &amp; Values'!#REF!,1)</f>
        <v>#REF!</v>
      </c>
      <c r="AA7" s="501" t="e">
        <f>COUNTIFS('8-Agriculture'!#REF!,A7,'8-Agriculture'!#REF!,1)</f>
        <v>#REF!</v>
      </c>
      <c r="AB7" s="501" t="e">
        <f>COUNTIFS('9-Industry &amp; Services'!#REF!,A7,'9-Industry &amp; Services'!#REF!,1)</f>
        <v>#REF!</v>
      </c>
      <c r="AC7" s="501" t="e">
        <f>COUNTIFS('10-Human Capital Development'!#REF!,A7,'10-Human Capital Development'!#REF!,1)</f>
        <v>#REF!</v>
      </c>
      <c r="AD7" s="501" t="e">
        <f>COUNTIFS('11-Social Protection'!#REF!,A7,'11-Social Protection'!#REF!,1)</f>
        <v>#REF!</v>
      </c>
      <c r="AE7" s="501" t="e">
        <f>COUNTIFS('12-Shelter and Housing'!#REF!,A7,'12-Shelter and Housing'!#REF!,1)</f>
        <v>#REF!</v>
      </c>
      <c r="AF7" s="501" t="e">
        <f>COUNTIFS('13-Demographic Dividend'!#REF!,A7,'13-Demographic Dividend'!#REF!,1)</f>
        <v>#REF!</v>
      </c>
      <c r="AG7" s="501" t="e">
        <f>COUNTIFS('14-Science &amp; Technology'!#REF!,A7,'14-Science &amp; Technology'!#REF!,1)</f>
        <v>#REF!</v>
      </c>
      <c r="AH7" s="501" t="e">
        <f>COUNTIFS('15-Macroeconomy'!#REF!,A7,'15-Macroeconomy'!#REF!,1)</f>
        <v>#REF!</v>
      </c>
      <c r="AI7" s="501" t="e">
        <f>COUNTIFS('16-Competitiveness'!#REF!,A7,'16-Competitiveness'!#REF!,1)</f>
        <v>#REF!</v>
      </c>
      <c r="AJ7" s="501" t="e">
        <f>COUNTIFS('19-Infrastructure'!#REF!,A7,'19-Infrastructure'!#REF!,1)</f>
        <v>#REF!</v>
      </c>
      <c r="AK7" s="501" t="e">
        <f>COUNTIFS('20-Environment'!#REF!,A7,'20-Environment'!#REF!,1)</f>
        <v>#REF!</v>
      </c>
      <c r="AL7" s="501" t="e">
        <f>COUNTIFS('21-OFW'!#REF!,A7,'21-OFW'!#REF!,1)</f>
        <v>#REF!</v>
      </c>
      <c r="AM7" s="508" t="e">
        <f t="shared" si="1"/>
        <v>#REF!</v>
      </c>
    </row>
    <row r="8" spans="1:39" x14ac:dyDescent="0.35">
      <c r="A8" s="504" t="s">
        <v>941</v>
      </c>
      <c r="B8" s="502" t="e">
        <f>COUNTIFS('CI &amp; HT'!#REF!,A8,'CI &amp; HT'!#REF!,1)</f>
        <v>#REF!</v>
      </c>
      <c r="C8" s="502" t="e">
        <f>COUNTIFS('5-Governance'!#REF!,A8,'5-Governance'!#REF!,1)</f>
        <v>#REF!</v>
      </c>
      <c r="D8" s="502" t="e">
        <f>COUNTIFS('6-Justice'!#REF!,A8,'6-Justice'!#REF!,1)</f>
        <v>#REF!</v>
      </c>
      <c r="E8" s="502" t="e">
        <f>COUNTIFS('7-Culture &amp; Values'!#REF!,A8,'7-Culture &amp; Values'!#REF!,1)</f>
        <v>#REF!</v>
      </c>
      <c r="F8" s="502" t="e">
        <f>COUNTIFS('8-Agriculture'!#REF!,A8,'8-Agriculture'!#REF!,1)</f>
        <v>#REF!</v>
      </c>
      <c r="G8" s="502" t="e">
        <f>COUNTIFS('9-Industry &amp; Services'!#REF!,A8,'9-Industry &amp; Services'!#REF!,1)</f>
        <v>#REF!</v>
      </c>
      <c r="H8" s="502" t="e">
        <f>COUNTIFS('10-Human Capital Development'!#REF!,A8,'10-Human Capital Development'!#REF!,1)</f>
        <v>#REF!</v>
      </c>
      <c r="I8" s="502" t="e">
        <f>COUNTIFS('11-Social Protection'!#REF!,A8,'11-Social Protection'!#REF!,1)</f>
        <v>#REF!</v>
      </c>
      <c r="J8" s="502" t="e">
        <f>COUNTIFS('12-Shelter and Housing'!#REF!,A8,'12-Shelter and Housing'!#REF!,1)</f>
        <v>#REF!</v>
      </c>
      <c r="K8" s="502" t="e">
        <f>COUNTIFS('13-Demographic Dividend'!#REF!,A8,'13-Demographic Dividend'!#REF!,1)</f>
        <v>#REF!</v>
      </c>
      <c r="L8" s="502" t="e">
        <f>COUNTIFS('14-Science &amp; Technology'!#REF!,A8,'14-Science &amp; Technology'!#REF!,1)</f>
        <v>#REF!</v>
      </c>
      <c r="M8" s="502" t="e">
        <f>COUNTIFS('15-Macroeconomy'!#REF!,A8,'15-Macroeconomy'!#REF!,1)</f>
        <v>#REF!</v>
      </c>
      <c r="N8" s="502" t="e">
        <f>COUNTIFS('16-Competitiveness'!#REF!,A8,'16-Competitiveness'!#REF!,1)</f>
        <v>#REF!</v>
      </c>
      <c r="O8" s="502" t="e">
        <f>COUNTIFS('19-Infrastructure'!#REF!,A8,'19-Infrastructure'!#REF!,1)</f>
        <v>#REF!</v>
      </c>
      <c r="P8" s="502" t="e">
        <f>COUNTIFS('20-Environment'!#REF!,A8,'20-Environment'!#REF!,1)</f>
        <v>#REF!</v>
      </c>
      <c r="Q8" s="502" t="e">
        <f>COUNTIFS('21-OFW'!#REF!,A8,'21-OFW'!#REF!,1)</f>
        <v>#REF!</v>
      </c>
      <c r="U8" s="501" t="e">
        <f t="shared" si="0"/>
        <v>#REF!</v>
      </c>
      <c r="W8" s="501" t="e">
        <f>COUNTIFS('CI &amp; HT'!#REF!,A8,'CI &amp; HT'!#REF!,1)</f>
        <v>#REF!</v>
      </c>
      <c r="X8" s="501" t="e">
        <f>COUNTIFS('5-Governance'!#REF!,A8,'5-Governance'!#REF!,1)</f>
        <v>#REF!</v>
      </c>
      <c r="Y8" s="501" t="e">
        <f>COUNTIFS('6-Justice'!#REF!,A8,'6-Justice'!#REF!,1)</f>
        <v>#REF!</v>
      </c>
      <c r="Z8" s="501" t="e">
        <f>COUNTIFS('7-Culture &amp; Values'!#REF!,A8,'7-Culture &amp; Values'!#REF!,1)</f>
        <v>#REF!</v>
      </c>
      <c r="AA8" s="501" t="e">
        <f>COUNTIFS('8-Agriculture'!#REF!,A8,'8-Agriculture'!#REF!,1)</f>
        <v>#REF!</v>
      </c>
      <c r="AB8" s="501" t="e">
        <f>COUNTIFS('9-Industry &amp; Services'!#REF!,A8,'9-Industry &amp; Services'!#REF!,1)</f>
        <v>#REF!</v>
      </c>
      <c r="AC8" s="501" t="e">
        <f>COUNTIFS('10-Human Capital Development'!#REF!,A8,'10-Human Capital Development'!#REF!,1)</f>
        <v>#REF!</v>
      </c>
      <c r="AD8" s="501" t="e">
        <f>COUNTIFS('11-Social Protection'!#REF!,A8,'11-Social Protection'!#REF!,1)</f>
        <v>#REF!</v>
      </c>
      <c r="AE8" s="501" t="e">
        <f>COUNTIFS('12-Shelter and Housing'!#REF!,A8,'12-Shelter and Housing'!#REF!,1)</f>
        <v>#REF!</v>
      </c>
      <c r="AF8" s="501" t="e">
        <f>COUNTIFS('13-Demographic Dividend'!#REF!,A8,'13-Demographic Dividend'!#REF!,1)</f>
        <v>#REF!</v>
      </c>
      <c r="AG8" s="501" t="e">
        <f>COUNTIFS('14-Science &amp; Technology'!#REF!,A8,'14-Science &amp; Technology'!#REF!,1)</f>
        <v>#REF!</v>
      </c>
      <c r="AH8" s="501" t="e">
        <f>COUNTIFS('15-Macroeconomy'!#REF!,A8,'15-Macroeconomy'!#REF!,1)</f>
        <v>#REF!</v>
      </c>
      <c r="AI8" s="501" t="e">
        <f>COUNTIFS('16-Competitiveness'!#REF!,A8,'16-Competitiveness'!#REF!,1)</f>
        <v>#REF!</v>
      </c>
      <c r="AJ8" s="501" t="e">
        <f>COUNTIFS('19-Infrastructure'!#REF!,A8,'19-Infrastructure'!#REF!,1)</f>
        <v>#REF!</v>
      </c>
      <c r="AK8" s="501" t="e">
        <f>COUNTIFS('20-Environment'!#REF!,A8,'20-Environment'!#REF!,1)</f>
        <v>#REF!</v>
      </c>
      <c r="AL8" s="501" t="e">
        <f>COUNTIFS('21-OFW'!#REF!,A8,'21-OFW'!#REF!,1)</f>
        <v>#REF!</v>
      </c>
      <c r="AM8" s="508" t="e">
        <f t="shared" si="1"/>
        <v>#REF!</v>
      </c>
    </row>
    <row r="9" spans="1:39" x14ac:dyDescent="0.35">
      <c r="A9" s="504" t="s">
        <v>160</v>
      </c>
      <c r="B9" s="502" t="e">
        <f>COUNTIFS('CI &amp; HT'!#REF!,A9,'CI &amp; HT'!#REF!,1)</f>
        <v>#REF!</v>
      </c>
      <c r="C9" s="502" t="e">
        <f>COUNTIFS('5-Governance'!#REF!,A9,'5-Governance'!#REF!,1)</f>
        <v>#REF!</v>
      </c>
      <c r="D9" s="502" t="e">
        <f>COUNTIFS('6-Justice'!#REF!,A9,'6-Justice'!#REF!,1)</f>
        <v>#REF!</v>
      </c>
      <c r="E9" s="502" t="e">
        <f>COUNTIFS('7-Culture &amp; Values'!#REF!,A9,'7-Culture &amp; Values'!#REF!,1)</f>
        <v>#REF!</v>
      </c>
      <c r="F9" s="502" t="e">
        <f>COUNTIFS('8-Agriculture'!#REF!,A9,'8-Agriculture'!#REF!,1)</f>
        <v>#REF!</v>
      </c>
      <c r="G9" s="502" t="e">
        <f>COUNTIFS('9-Industry &amp; Services'!#REF!,A9,'9-Industry &amp; Services'!#REF!,1)</f>
        <v>#REF!</v>
      </c>
      <c r="H9" s="502" t="e">
        <f>COUNTIFS('10-Human Capital Development'!#REF!,A9,'10-Human Capital Development'!#REF!,1)</f>
        <v>#REF!</v>
      </c>
      <c r="I9" s="502" t="e">
        <f>COUNTIFS('11-Social Protection'!#REF!,A9,'11-Social Protection'!#REF!,1)</f>
        <v>#REF!</v>
      </c>
      <c r="J9" s="502" t="e">
        <f>COUNTIFS('12-Shelter and Housing'!#REF!,A9,'12-Shelter and Housing'!#REF!,1)</f>
        <v>#REF!</v>
      </c>
      <c r="K9" s="502" t="e">
        <f>COUNTIFS('13-Demographic Dividend'!#REF!,A9,'13-Demographic Dividend'!#REF!,1)</f>
        <v>#REF!</v>
      </c>
      <c r="L9" s="502" t="e">
        <f>COUNTIFS('14-Science &amp; Technology'!#REF!,A9,'14-Science &amp; Technology'!#REF!,1)</f>
        <v>#REF!</v>
      </c>
      <c r="M9" s="502" t="e">
        <f>COUNTIFS('15-Macroeconomy'!#REF!,A9,'15-Macroeconomy'!#REF!,1)</f>
        <v>#REF!</v>
      </c>
      <c r="N9" s="502" t="e">
        <f>COUNTIFS('16-Competitiveness'!#REF!,A9,'16-Competitiveness'!#REF!,1)</f>
        <v>#REF!</v>
      </c>
      <c r="O9" s="502" t="e">
        <f>COUNTIFS('19-Infrastructure'!#REF!,A9,'19-Infrastructure'!#REF!,1)</f>
        <v>#REF!</v>
      </c>
      <c r="P9" s="502" t="e">
        <f>COUNTIFS('20-Environment'!#REF!,A9,'20-Environment'!#REF!,1)</f>
        <v>#REF!</v>
      </c>
      <c r="Q9" s="502" t="e">
        <f>COUNTIFS('21-OFW'!#REF!,A9,'21-OFW'!#REF!,1)</f>
        <v>#REF!</v>
      </c>
      <c r="U9" s="501" t="e">
        <f t="shared" si="0"/>
        <v>#REF!</v>
      </c>
      <c r="W9" s="501" t="e">
        <f>COUNTIFS('CI &amp; HT'!#REF!,A9,'CI &amp; HT'!#REF!,1)</f>
        <v>#REF!</v>
      </c>
      <c r="X9" s="501" t="e">
        <f>COUNTIFS('5-Governance'!#REF!,A9,'5-Governance'!#REF!,1)</f>
        <v>#REF!</v>
      </c>
      <c r="Y9" s="501" t="e">
        <f>COUNTIFS('6-Justice'!#REF!,A9,'6-Justice'!#REF!,1)</f>
        <v>#REF!</v>
      </c>
      <c r="Z9" s="501" t="e">
        <f>COUNTIFS('7-Culture &amp; Values'!#REF!,A9,'7-Culture &amp; Values'!#REF!,1)</f>
        <v>#REF!</v>
      </c>
      <c r="AA9" s="501" t="e">
        <f>COUNTIFS('8-Agriculture'!#REF!,A9,'8-Agriculture'!#REF!,1)</f>
        <v>#REF!</v>
      </c>
      <c r="AB9" s="501" t="e">
        <f>COUNTIFS('9-Industry &amp; Services'!#REF!,A9,'9-Industry &amp; Services'!#REF!,1)</f>
        <v>#REF!</v>
      </c>
      <c r="AC9" s="501" t="e">
        <f>COUNTIFS('10-Human Capital Development'!#REF!,A9,'10-Human Capital Development'!#REF!,1)</f>
        <v>#REF!</v>
      </c>
      <c r="AD9" s="501" t="e">
        <f>COUNTIFS('11-Social Protection'!#REF!,A9,'11-Social Protection'!#REF!,1)</f>
        <v>#REF!</v>
      </c>
      <c r="AE9" s="501" t="e">
        <f>COUNTIFS('12-Shelter and Housing'!#REF!,A9,'12-Shelter and Housing'!#REF!,1)</f>
        <v>#REF!</v>
      </c>
      <c r="AF9" s="501" t="e">
        <f>COUNTIFS('13-Demographic Dividend'!#REF!,A9,'13-Demographic Dividend'!#REF!,1)</f>
        <v>#REF!</v>
      </c>
      <c r="AG9" s="501" t="e">
        <f>COUNTIFS('14-Science &amp; Technology'!#REF!,A9,'14-Science &amp; Technology'!#REF!,1)</f>
        <v>#REF!</v>
      </c>
      <c r="AH9" s="501" t="e">
        <f>COUNTIFS('15-Macroeconomy'!#REF!,A9,'15-Macroeconomy'!#REF!,1)</f>
        <v>#REF!</v>
      </c>
      <c r="AI9" s="501" t="e">
        <f>COUNTIFS('16-Competitiveness'!#REF!,A9,'16-Competitiveness'!#REF!,1)</f>
        <v>#REF!</v>
      </c>
      <c r="AJ9" s="501" t="e">
        <f>COUNTIFS('19-Infrastructure'!#REF!,A9,'19-Infrastructure'!#REF!,1)</f>
        <v>#REF!</v>
      </c>
      <c r="AK9" s="501" t="e">
        <f>COUNTIFS('20-Environment'!#REF!,A9,'20-Environment'!#REF!,1)</f>
        <v>#REF!</v>
      </c>
      <c r="AL9" s="501" t="e">
        <f>COUNTIFS('21-OFW'!#REF!,A9,'21-OFW'!#REF!,1)</f>
        <v>#REF!</v>
      </c>
      <c r="AM9" s="508" t="e">
        <f>SUM(W9:AL9)</f>
        <v>#REF!</v>
      </c>
    </row>
    <row r="10" spans="1:39" x14ac:dyDescent="0.35">
      <c r="A10" s="504" t="s">
        <v>1072</v>
      </c>
      <c r="B10" s="502" t="e">
        <f>COUNTIFS('CI &amp; HT'!#REF!,A10,'CI &amp; HT'!#REF!,1)</f>
        <v>#REF!</v>
      </c>
      <c r="C10" s="502" t="e">
        <f>COUNTIFS('5-Governance'!#REF!,A10,'5-Governance'!#REF!,1)</f>
        <v>#REF!</v>
      </c>
      <c r="D10" s="502" t="e">
        <f>COUNTIFS('6-Justice'!#REF!,A10,'6-Justice'!#REF!,1)</f>
        <v>#REF!</v>
      </c>
      <c r="E10" s="502" t="e">
        <f>COUNTIFS('7-Culture &amp; Values'!#REF!,A10,'7-Culture &amp; Values'!#REF!,1)</f>
        <v>#REF!</v>
      </c>
      <c r="F10" s="502" t="e">
        <f>COUNTIFS('8-Agriculture'!#REF!,A10,'8-Agriculture'!#REF!,1)</f>
        <v>#REF!</v>
      </c>
      <c r="G10" s="502" t="e">
        <f>COUNTIFS('9-Industry &amp; Services'!#REF!,A10,'9-Industry &amp; Services'!#REF!,1)</f>
        <v>#REF!</v>
      </c>
      <c r="H10" s="502" t="e">
        <f>COUNTIFS('10-Human Capital Development'!#REF!,A10,'10-Human Capital Development'!#REF!,1)</f>
        <v>#REF!</v>
      </c>
      <c r="I10" s="502" t="e">
        <f>COUNTIFS('11-Social Protection'!#REF!,A10,'11-Social Protection'!#REF!,1)</f>
        <v>#REF!</v>
      </c>
      <c r="J10" s="502" t="e">
        <f>COUNTIFS('12-Shelter and Housing'!#REF!,A10,'12-Shelter and Housing'!#REF!,1)</f>
        <v>#REF!</v>
      </c>
      <c r="K10" s="502" t="e">
        <f>COUNTIFS('13-Demographic Dividend'!#REF!,A10,'13-Demographic Dividend'!#REF!,1)</f>
        <v>#REF!</v>
      </c>
      <c r="L10" s="502" t="e">
        <f>COUNTIFS('14-Science &amp; Technology'!#REF!,A10,'14-Science &amp; Technology'!#REF!,1)</f>
        <v>#REF!</v>
      </c>
      <c r="M10" s="502" t="e">
        <f>COUNTIFS('15-Macroeconomy'!#REF!,A10,'15-Macroeconomy'!#REF!,1)</f>
        <v>#REF!</v>
      </c>
      <c r="N10" s="502" t="e">
        <f>COUNTIFS('16-Competitiveness'!#REF!,A10,'16-Competitiveness'!#REF!,1)</f>
        <v>#REF!</v>
      </c>
      <c r="O10" s="502" t="e">
        <f>COUNTIFS('19-Infrastructure'!#REF!,A10,'19-Infrastructure'!#REF!,1)</f>
        <v>#REF!</v>
      </c>
      <c r="P10" s="502" t="e">
        <f>COUNTIFS('20-Environment'!#REF!,A10,'20-Environment'!#REF!,1)</f>
        <v>#REF!</v>
      </c>
      <c r="Q10" s="502" t="e">
        <f>COUNTIFS('21-OFW'!#REF!,A10,'21-OFW'!#REF!,1)</f>
        <v>#REF!</v>
      </c>
      <c r="U10" s="501" t="e">
        <f t="shared" si="0"/>
        <v>#REF!</v>
      </c>
      <c r="W10" s="501" t="e">
        <f>COUNTIFS('CI &amp; HT'!#REF!,A10,'CI &amp; HT'!#REF!,1)</f>
        <v>#REF!</v>
      </c>
      <c r="X10" s="501" t="e">
        <f>COUNTIFS('5-Governance'!#REF!,A10,'5-Governance'!#REF!,1)</f>
        <v>#REF!</v>
      </c>
      <c r="Y10" s="501" t="e">
        <f>COUNTIFS('6-Justice'!#REF!,A10,'6-Justice'!#REF!,1)</f>
        <v>#REF!</v>
      </c>
      <c r="Z10" s="501" t="e">
        <f>COUNTIFS('7-Culture &amp; Values'!#REF!,A10,'7-Culture &amp; Values'!#REF!,1)</f>
        <v>#REF!</v>
      </c>
      <c r="AA10" s="501" t="e">
        <f>COUNTIFS('8-Agriculture'!#REF!,A10,'8-Agriculture'!#REF!,1)</f>
        <v>#REF!</v>
      </c>
      <c r="AB10" s="501" t="e">
        <f>COUNTIFS('9-Industry &amp; Services'!#REF!,A10,'9-Industry &amp; Services'!#REF!,1)</f>
        <v>#REF!</v>
      </c>
      <c r="AC10" s="501" t="e">
        <f>COUNTIFS('10-Human Capital Development'!#REF!,A10,'10-Human Capital Development'!#REF!,1)</f>
        <v>#REF!</v>
      </c>
      <c r="AD10" s="501" t="e">
        <f>COUNTIFS('11-Social Protection'!#REF!,A10,'11-Social Protection'!#REF!,1)</f>
        <v>#REF!</v>
      </c>
      <c r="AE10" s="501" t="e">
        <f>COUNTIFS('12-Shelter and Housing'!#REF!,A10,'12-Shelter and Housing'!#REF!,1)</f>
        <v>#REF!</v>
      </c>
      <c r="AF10" s="501" t="e">
        <f>COUNTIFS('13-Demographic Dividend'!#REF!,A10,'13-Demographic Dividend'!#REF!,1)</f>
        <v>#REF!</v>
      </c>
      <c r="AG10" s="501" t="e">
        <f>COUNTIFS('14-Science &amp; Technology'!#REF!,A10,'14-Science &amp; Technology'!#REF!,1)</f>
        <v>#REF!</v>
      </c>
      <c r="AH10" s="501" t="e">
        <f>COUNTIFS('15-Macroeconomy'!#REF!,A10,'15-Macroeconomy'!#REF!,1)</f>
        <v>#REF!</v>
      </c>
      <c r="AI10" s="501" t="e">
        <f>COUNTIFS('16-Competitiveness'!#REF!,A10,'16-Competitiveness'!#REF!,1)</f>
        <v>#REF!</v>
      </c>
      <c r="AJ10" s="501" t="e">
        <f>COUNTIFS('19-Infrastructure'!#REF!,A10,'19-Infrastructure'!#REF!,1)</f>
        <v>#REF!</v>
      </c>
      <c r="AK10" s="501" t="e">
        <f>COUNTIFS('20-Environment'!#REF!,A10,'20-Environment'!#REF!,1)</f>
        <v>#REF!</v>
      </c>
      <c r="AL10" s="501" t="e">
        <f>COUNTIFS('21-OFW'!#REF!,A10,'21-OFW'!#REF!,1)</f>
        <v>#REF!</v>
      </c>
      <c r="AM10" s="508" t="e">
        <f t="shared" si="1"/>
        <v>#REF!</v>
      </c>
    </row>
    <row r="11" spans="1:39" x14ac:dyDescent="0.35">
      <c r="A11" s="504" t="s">
        <v>111</v>
      </c>
      <c r="B11" s="502" t="e">
        <f>COUNTIFS('CI &amp; HT'!#REF!,A11,'CI &amp; HT'!#REF!,1)</f>
        <v>#REF!</v>
      </c>
      <c r="C11" s="502" t="e">
        <f>COUNTIFS('5-Governance'!#REF!,A11,'5-Governance'!#REF!,1)</f>
        <v>#REF!</v>
      </c>
      <c r="D11" s="502" t="e">
        <f>COUNTIFS('6-Justice'!#REF!,A11,'6-Justice'!#REF!,1)</f>
        <v>#REF!</v>
      </c>
      <c r="E11" s="502" t="e">
        <f>COUNTIFS('7-Culture &amp; Values'!#REF!,A11,'7-Culture &amp; Values'!#REF!,1)</f>
        <v>#REF!</v>
      </c>
      <c r="F11" s="502" t="e">
        <f>COUNTIFS('8-Agriculture'!#REF!,A11,'8-Agriculture'!#REF!,1)</f>
        <v>#REF!</v>
      </c>
      <c r="G11" s="502" t="e">
        <f>COUNTIFS('9-Industry &amp; Services'!#REF!,A11,'9-Industry &amp; Services'!#REF!,1)</f>
        <v>#REF!</v>
      </c>
      <c r="H11" s="502" t="e">
        <f>COUNTIFS('10-Human Capital Development'!#REF!,A11,'10-Human Capital Development'!#REF!,1)</f>
        <v>#REF!</v>
      </c>
      <c r="I11" s="502" t="e">
        <f>COUNTIFS('11-Social Protection'!#REF!,A11,'11-Social Protection'!#REF!,1)</f>
        <v>#REF!</v>
      </c>
      <c r="J11" s="502" t="e">
        <f>COUNTIFS('12-Shelter and Housing'!#REF!,A11,'12-Shelter and Housing'!#REF!,1)</f>
        <v>#REF!</v>
      </c>
      <c r="K11" s="502" t="e">
        <f>COUNTIFS('13-Demographic Dividend'!#REF!,A11,'13-Demographic Dividend'!#REF!,1)</f>
        <v>#REF!</v>
      </c>
      <c r="L11" s="502" t="e">
        <f>COUNTIFS('14-Science &amp; Technology'!#REF!,A11,'14-Science &amp; Technology'!#REF!,1)</f>
        <v>#REF!</v>
      </c>
      <c r="M11" s="502" t="e">
        <f>COUNTIFS('15-Macroeconomy'!#REF!,A11,'15-Macroeconomy'!#REF!,1)</f>
        <v>#REF!</v>
      </c>
      <c r="N11" s="502" t="e">
        <f>COUNTIFS('16-Competitiveness'!#REF!,A11,'16-Competitiveness'!#REF!,1)</f>
        <v>#REF!</v>
      </c>
      <c r="O11" s="502" t="e">
        <f>COUNTIFS('19-Infrastructure'!#REF!,A11,'19-Infrastructure'!#REF!,1)</f>
        <v>#REF!</v>
      </c>
      <c r="P11" s="502" t="e">
        <f>COUNTIFS('20-Environment'!#REF!,A11,'20-Environment'!#REF!,1)</f>
        <v>#REF!</v>
      </c>
      <c r="Q11" s="502" t="e">
        <f>COUNTIFS('21-OFW'!#REF!,A11,'21-OFW'!#REF!,1)</f>
        <v>#REF!</v>
      </c>
      <c r="U11" s="501" t="e">
        <f t="shared" si="0"/>
        <v>#REF!</v>
      </c>
      <c r="W11" s="501" t="e">
        <f>COUNTIFS('CI &amp; HT'!#REF!,A11,'CI &amp; HT'!#REF!,1)</f>
        <v>#REF!</v>
      </c>
      <c r="X11" s="501" t="e">
        <f>COUNTIFS('5-Governance'!#REF!,A11,'5-Governance'!#REF!,1)</f>
        <v>#REF!</v>
      </c>
      <c r="Y11" s="501" t="e">
        <f>COUNTIFS('6-Justice'!#REF!,A11,'6-Justice'!#REF!,1)</f>
        <v>#REF!</v>
      </c>
      <c r="Z11" s="501" t="e">
        <f>COUNTIFS('7-Culture &amp; Values'!#REF!,A11,'7-Culture &amp; Values'!#REF!,1)</f>
        <v>#REF!</v>
      </c>
      <c r="AA11" s="501" t="e">
        <f>COUNTIFS('8-Agriculture'!#REF!,A11,'8-Agriculture'!#REF!,1)</f>
        <v>#REF!</v>
      </c>
      <c r="AB11" s="501" t="e">
        <f>COUNTIFS('9-Industry &amp; Services'!#REF!,A11,'9-Industry &amp; Services'!#REF!,1)</f>
        <v>#REF!</v>
      </c>
      <c r="AC11" s="501" t="e">
        <f>COUNTIFS('10-Human Capital Development'!#REF!,A11,'10-Human Capital Development'!#REF!,1)</f>
        <v>#REF!</v>
      </c>
      <c r="AD11" s="501" t="e">
        <f>COUNTIFS('11-Social Protection'!#REF!,A11,'11-Social Protection'!#REF!,1)</f>
        <v>#REF!</v>
      </c>
      <c r="AE11" s="501" t="e">
        <f>COUNTIFS('12-Shelter and Housing'!#REF!,A11,'12-Shelter and Housing'!#REF!,1)</f>
        <v>#REF!</v>
      </c>
      <c r="AF11" s="501" t="e">
        <f>COUNTIFS('13-Demographic Dividend'!#REF!,A11,'13-Demographic Dividend'!#REF!,1)</f>
        <v>#REF!</v>
      </c>
      <c r="AG11" s="501" t="e">
        <f>COUNTIFS('14-Science &amp; Technology'!#REF!,A11,'14-Science &amp; Technology'!#REF!,1)</f>
        <v>#REF!</v>
      </c>
      <c r="AH11" s="501" t="e">
        <f>COUNTIFS('15-Macroeconomy'!#REF!,A11,'15-Macroeconomy'!#REF!,1)</f>
        <v>#REF!</v>
      </c>
      <c r="AI11" s="501" t="e">
        <f>COUNTIFS('16-Competitiveness'!#REF!,A11,'16-Competitiveness'!#REF!,1)</f>
        <v>#REF!</v>
      </c>
      <c r="AJ11" s="501" t="e">
        <f>COUNTIFS('19-Infrastructure'!#REF!,A11,'19-Infrastructure'!#REF!,1)</f>
        <v>#REF!</v>
      </c>
      <c r="AK11" s="501" t="e">
        <f>COUNTIFS('20-Environment'!#REF!,A11,'20-Environment'!#REF!,1)</f>
        <v>#REF!</v>
      </c>
      <c r="AL11" s="501" t="e">
        <f>COUNTIFS('21-OFW'!#REF!,A11,'21-OFW'!#REF!,1)</f>
        <v>#REF!</v>
      </c>
      <c r="AM11" s="508" t="e">
        <f t="shared" si="1"/>
        <v>#REF!</v>
      </c>
    </row>
    <row r="12" spans="1:39" x14ac:dyDescent="0.35">
      <c r="A12" s="504" t="s">
        <v>945</v>
      </c>
      <c r="B12" s="502" t="e">
        <f>COUNTIFS('CI &amp; HT'!#REF!,A12,'CI &amp; HT'!#REF!,1)</f>
        <v>#REF!</v>
      </c>
      <c r="C12" s="502" t="e">
        <f>COUNTIFS('5-Governance'!#REF!,A12,'5-Governance'!#REF!,1)</f>
        <v>#REF!</v>
      </c>
      <c r="D12" s="502" t="e">
        <f>COUNTIFS('6-Justice'!#REF!,A12,'6-Justice'!#REF!,1)</f>
        <v>#REF!</v>
      </c>
      <c r="E12" s="502" t="e">
        <f>COUNTIFS('7-Culture &amp; Values'!#REF!,A12,'7-Culture &amp; Values'!#REF!,1)</f>
        <v>#REF!</v>
      </c>
      <c r="F12" s="502" t="e">
        <f>COUNTIFS('8-Agriculture'!#REF!,A12,'8-Agriculture'!#REF!,1)</f>
        <v>#REF!</v>
      </c>
      <c r="G12" s="502" t="e">
        <f>COUNTIFS('9-Industry &amp; Services'!#REF!,A12,'9-Industry &amp; Services'!#REF!,1)</f>
        <v>#REF!</v>
      </c>
      <c r="H12" s="502" t="e">
        <f>COUNTIFS('10-Human Capital Development'!#REF!,A12,'10-Human Capital Development'!#REF!,1)</f>
        <v>#REF!</v>
      </c>
      <c r="I12" s="502" t="e">
        <f>COUNTIFS('11-Social Protection'!#REF!,A12,'11-Social Protection'!#REF!,1)</f>
        <v>#REF!</v>
      </c>
      <c r="J12" s="502" t="e">
        <f>COUNTIFS('12-Shelter and Housing'!#REF!,A12,'12-Shelter and Housing'!#REF!,1)</f>
        <v>#REF!</v>
      </c>
      <c r="K12" s="502" t="e">
        <f>COUNTIFS('13-Demographic Dividend'!#REF!,A12,'13-Demographic Dividend'!#REF!,1)</f>
        <v>#REF!</v>
      </c>
      <c r="L12" s="502" t="e">
        <f>COUNTIFS('14-Science &amp; Technology'!#REF!,A12,'14-Science &amp; Technology'!#REF!,1)</f>
        <v>#REF!</v>
      </c>
      <c r="M12" s="502" t="e">
        <f>COUNTIFS('15-Macroeconomy'!#REF!,A12,'15-Macroeconomy'!#REF!,1)</f>
        <v>#REF!</v>
      </c>
      <c r="N12" s="502" t="e">
        <f>COUNTIFS('16-Competitiveness'!#REF!,A12,'16-Competitiveness'!#REF!,1)</f>
        <v>#REF!</v>
      </c>
      <c r="O12" s="502" t="e">
        <f>COUNTIFS('19-Infrastructure'!#REF!,A12,'19-Infrastructure'!#REF!,1)</f>
        <v>#REF!</v>
      </c>
      <c r="P12" s="502" t="e">
        <f>COUNTIFS('20-Environment'!#REF!,A12,'20-Environment'!#REF!,1)</f>
        <v>#REF!</v>
      </c>
      <c r="Q12" s="502" t="e">
        <f>COUNTIFS('21-OFW'!#REF!,A12,'21-OFW'!#REF!,1)</f>
        <v>#REF!</v>
      </c>
      <c r="U12" s="501" t="e">
        <f t="shared" si="0"/>
        <v>#REF!</v>
      </c>
      <c r="W12" s="501" t="e">
        <f>COUNTIFS('CI &amp; HT'!#REF!,A12,'CI &amp; HT'!#REF!,1)</f>
        <v>#REF!</v>
      </c>
      <c r="X12" s="501" t="e">
        <f>COUNTIFS('5-Governance'!#REF!,A12,'5-Governance'!#REF!,1)</f>
        <v>#REF!</v>
      </c>
      <c r="Y12" s="501" t="e">
        <f>COUNTIFS('6-Justice'!#REF!,A12,'6-Justice'!#REF!,1)</f>
        <v>#REF!</v>
      </c>
      <c r="Z12" s="501" t="e">
        <f>COUNTIFS('7-Culture &amp; Values'!#REF!,A12,'7-Culture &amp; Values'!#REF!,1)</f>
        <v>#REF!</v>
      </c>
      <c r="AA12" s="501" t="e">
        <f>COUNTIFS('8-Agriculture'!#REF!,A12,'8-Agriculture'!#REF!,1)</f>
        <v>#REF!</v>
      </c>
      <c r="AB12" s="501" t="e">
        <f>COUNTIFS('9-Industry &amp; Services'!#REF!,A12,'9-Industry &amp; Services'!#REF!,1)</f>
        <v>#REF!</v>
      </c>
      <c r="AC12" s="501" t="e">
        <f>COUNTIFS('10-Human Capital Development'!#REF!,A12,'10-Human Capital Development'!#REF!,1)</f>
        <v>#REF!</v>
      </c>
      <c r="AD12" s="501" t="e">
        <f>COUNTIFS('11-Social Protection'!#REF!,A12,'11-Social Protection'!#REF!,1)</f>
        <v>#REF!</v>
      </c>
      <c r="AE12" s="501" t="e">
        <f>COUNTIFS('12-Shelter and Housing'!#REF!,A12,'12-Shelter and Housing'!#REF!,1)</f>
        <v>#REF!</v>
      </c>
      <c r="AF12" s="501" t="e">
        <f>COUNTIFS('13-Demographic Dividend'!#REF!,A12,'13-Demographic Dividend'!#REF!,1)</f>
        <v>#REF!</v>
      </c>
      <c r="AG12" s="501" t="e">
        <f>COUNTIFS('14-Science &amp; Technology'!#REF!,A12,'14-Science &amp; Technology'!#REF!,1)</f>
        <v>#REF!</v>
      </c>
      <c r="AH12" s="501" t="e">
        <f>COUNTIFS('15-Macroeconomy'!#REF!,A12,'15-Macroeconomy'!#REF!,1)</f>
        <v>#REF!</v>
      </c>
      <c r="AI12" s="501" t="e">
        <f>COUNTIFS('16-Competitiveness'!#REF!,A12,'16-Competitiveness'!#REF!,1)</f>
        <v>#REF!</v>
      </c>
      <c r="AJ12" s="501" t="e">
        <f>COUNTIFS('19-Infrastructure'!#REF!,A12,'19-Infrastructure'!#REF!,1)</f>
        <v>#REF!</v>
      </c>
      <c r="AK12" s="501" t="e">
        <f>COUNTIFS('20-Environment'!#REF!,A12,'20-Environment'!#REF!,1)</f>
        <v>#REF!</v>
      </c>
      <c r="AL12" s="501" t="e">
        <f>COUNTIFS('21-OFW'!#REF!,A12,'21-OFW'!#REF!,1)</f>
        <v>#REF!</v>
      </c>
      <c r="AM12" s="508" t="e">
        <f t="shared" si="1"/>
        <v>#REF!</v>
      </c>
    </row>
    <row r="13" spans="1:39" x14ac:dyDescent="0.35">
      <c r="A13" s="504" t="s">
        <v>104</v>
      </c>
      <c r="B13" s="502" t="e">
        <f>COUNTIFS('CI &amp; HT'!#REF!,A13,'CI &amp; HT'!#REF!,1)</f>
        <v>#REF!</v>
      </c>
      <c r="C13" s="502" t="e">
        <f>COUNTIFS('5-Governance'!#REF!,A13,'5-Governance'!#REF!,1)</f>
        <v>#REF!</v>
      </c>
      <c r="D13" s="502" t="e">
        <f>COUNTIFS('6-Justice'!#REF!,A13,'6-Justice'!#REF!,1)</f>
        <v>#REF!</v>
      </c>
      <c r="E13" s="502" t="e">
        <f>COUNTIFS('7-Culture &amp; Values'!#REF!,A13,'7-Culture &amp; Values'!#REF!,1)</f>
        <v>#REF!</v>
      </c>
      <c r="F13" s="502" t="e">
        <f>COUNTIFS('8-Agriculture'!#REF!,A13,'8-Agriculture'!#REF!,1)</f>
        <v>#REF!</v>
      </c>
      <c r="G13" s="502" t="e">
        <f>COUNTIFS('9-Industry &amp; Services'!#REF!,A13,'9-Industry &amp; Services'!#REF!,1)</f>
        <v>#REF!</v>
      </c>
      <c r="H13" s="502" t="e">
        <f>COUNTIFS('10-Human Capital Development'!#REF!,A13,'10-Human Capital Development'!#REF!,1)</f>
        <v>#REF!</v>
      </c>
      <c r="I13" s="502" t="e">
        <f>COUNTIFS('11-Social Protection'!#REF!,A13,'11-Social Protection'!#REF!,1)</f>
        <v>#REF!</v>
      </c>
      <c r="J13" s="502" t="e">
        <f>COUNTIFS('12-Shelter and Housing'!#REF!,A13,'12-Shelter and Housing'!#REF!,1)</f>
        <v>#REF!</v>
      </c>
      <c r="K13" s="502" t="e">
        <f>COUNTIFS('13-Demographic Dividend'!#REF!,A13,'13-Demographic Dividend'!#REF!,1)</f>
        <v>#REF!</v>
      </c>
      <c r="L13" s="502" t="e">
        <f>COUNTIFS('14-Science &amp; Technology'!#REF!,A13,'14-Science &amp; Technology'!#REF!,1)</f>
        <v>#REF!</v>
      </c>
      <c r="M13" s="502" t="e">
        <f>COUNTIFS('15-Macroeconomy'!#REF!,A13,'15-Macroeconomy'!#REF!,1)</f>
        <v>#REF!</v>
      </c>
      <c r="N13" s="502" t="e">
        <f>COUNTIFS('16-Competitiveness'!#REF!,A13,'16-Competitiveness'!#REF!,1)</f>
        <v>#REF!</v>
      </c>
      <c r="O13" s="502" t="e">
        <f>COUNTIFS('19-Infrastructure'!#REF!,A13,'19-Infrastructure'!#REF!,1)</f>
        <v>#REF!</v>
      </c>
      <c r="P13" s="502" t="e">
        <f>COUNTIFS('20-Environment'!#REF!,A13,'20-Environment'!#REF!,1)</f>
        <v>#REF!</v>
      </c>
      <c r="Q13" s="502" t="e">
        <f>COUNTIFS('21-OFW'!#REF!,A13,'21-OFW'!#REF!,1)</f>
        <v>#REF!</v>
      </c>
      <c r="U13" s="501" t="e">
        <f t="shared" si="0"/>
        <v>#REF!</v>
      </c>
      <c r="W13" s="501" t="e">
        <f>COUNTIFS('CI &amp; HT'!#REF!,A13,'CI &amp; HT'!#REF!,1)</f>
        <v>#REF!</v>
      </c>
      <c r="X13" s="501" t="e">
        <f>COUNTIFS('5-Governance'!#REF!,A13,'5-Governance'!#REF!,1)</f>
        <v>#REF!</v>
      </c>
      <c r="Y13" s="501" t="e">
        <f>COUNTIFS('6-Justice'!#REF!,A13,'6-Justice'!#REF!,1)</f>
        <v>#REF!</v>
      </c>
      <c r="Z13" s="501" t="e">
        <f>COUNTIFS('7-Culture &amp; Values'!#REF!,A13,'7-Culture &amp; Values'!#REF!,1)</f>
        <v>#REF!</v>
      </c>
      <c r="AA13" s="501" t="e">
        <f>COUNTIFS('8-Agriculture'!#REF!,A13,'8-Agriculture'!#REF!,1)</f>
        <v>#REF!</v>
      </c>
      <c r="AB13" s="501" t="e">
        <f>COUNTIFS('9-Industry &amp; Services'!#REF!,A13,'9-Industry &amp; Services'!#REF!,1)</f>
        <v>#REF!</v>
      </c>
      <c r="AC13" s="501" t="e">
        <f>COUNTIFS('10-Human Capital Development'!#REF!,A13,'10-Human Capital Development'!#REF!,1)</f>
        <v>#REF!</v>
      </c>
      <c r="AD13" s="501" t="e">
        <f>COUNTIFS('11-Social Protection'!#REF!,A13,'11-Social Protection'!#REF!,1)</f>
        <v>#REF!</v>
      </c>
      <c r="AE13" s="501" t="e">
        <f>COUNTIFS('12-Shelter and Housing'!#REF!,A13,'12-Shelter and Housing'!#REF!,1)</f>
        <v>#REF!</v>
      </c>
      <c r="AF13" s="501" t="e">
        <f>COUNTIFS('13-Demographic Dividend'!#REF!,A13,'13-Demographic Dividend'!#REF!,1)</f>
        <v>#REF!</v>
      </c>
      <c r="AG13" s="501" t="e">
        <f>COUNTIFS('14-Science &amp; Technology'!#REF!,A13,'14-Science &amp; Technology'!#REF!,1)</f>
        <v>#REF!</v>
      </c>
      <c r="AH13" s="501" t="e">
        <f>COUNTIFS('15-Macroeconomy'!#REF!,A13,'15-Macroeconomy'!#REF!,1)</f>
        <v>#REF!</v>
      </c>
      <c r="AI13" s="501" t="e">
        <f>COUNTIFS('16-Competitiveness'!#REF!,A13,'16-Competitiveness'!#REF!,1)</f>
        <v>#REF!</v>
      </c>
      <c r="AJ13" s="501" t="e">
        <f>COUNTIFS('19-Infrastructure'!#REF!,A13,'19-Infrastructure'!#REF!,1)</f>
        <v>#REF!</v>
      </c>
      <c r="AK13" s="501" t="e">
        <f>COUNTIFS('20-Environment'!#REF!,A13,'20-Environment'!#REF!,1)</f>
        <v>#REF!</v>
      </c>
      <c r="AL13" s="501" t="e">
        <f>COUNTIFS('21-OFW'!#REF!,A13,'21-OFW'!#REF!,1)</f>
        <v>#REF!</v>
      </c>
      <c r="AM13" s="508" t="e">
        <f t="shared" si="1"/>
        <v>#REF!</v>
      </c>
    </row>
    <row r="14" spans="1:39" x14ac:dyDescent="0.35">
      <c r="A14" s="504" t="s">
        <v>221</v>
      </c>
      <c r="B14" s="502" t="e">
        <f>COUNTIFS('CI &amp; HT'!#REF!,A14,'CI &amp; HT'!#REF!,1)</f>
        <v>#REF!</v>
      </c>
      <c r="C14" s="502" t="e">
        <f>COUNTIFS('5-Governance'!#REF!,A14,'5-Governance'!#REF!,1)</f>
        <v>#REF!</v>
      </c>
      <c r="D14" s="502" t="e">
        <f>COUNTIFS('6-Justice'!#REF!,A14,'6-Justice'!#REF!,1)</f>
        <v>#REF!</v>
      </c>
      <c r="E14" s="502" t="e">
        <f>COUNTIFS('7-Culture &amp; Values'!#REF!,A14,'7-Culture &amp; Values'!#REF!,1)</f>
        <v>#REF!</v>
      </c>
      <c r="F14" s="502" t="e">
        <f>COUNTIFS('8-Agriculture'!#REF!,A14,'8-Agriculture'!#REF!,1)</f>
        <v>#REF!</v>
      </c>
      <c r="G14" s="502" t="e">
        <f>COUNTIFS('9-Industry &amp; Services'!#REF!,A14,'9-Industry &amp; Services'!#REF!,1)</f>
        <v>#REF!</v>
      </c>
      <c r="H14" s="502" t="e">
        <f>COUNTIFS('10-Human Capital Development'!#REF!,A14,'10-Human Capital Development'!#REF!,1)</f>
        <v>#REF!</v>
      </c>
      <c r="I14" s="502" t="e">
        <f>COUNTIFS('11-Social Protection'!#REF!,A14,'11-Social Protection'!#REF!,1)</f>
        <v>#REF!</v>
      </c>
      <c r="J14" s="502" t="e">
        <f>COUNTIFS('12-Shelter and Housing'!#REF!,A14,'12-Shelter and Housing'!#REF!,1)</f>
        <v>#REF!</v>
      </c>
      <c r="K14" s="502" t="e">
        <f>COUNTIFS('13-Demographic Dividend'!#REF!,A14,'13-Demographic Dividend'!#REF!,1)</f>
        <v>#REF!</v>
      </c>
      <c r="L14" s="502" t="e">
        <f>COUNTIFS('14-Science &amp; Technology'!#REF!,A14,'14-Science &amp; Technology'!#REF!,1)</f>
        <v>#REF!</v>
      </c>
      <c r="M14" s="502" t="e">
        <f>COUNTIFS('15-Macroeconomy'!#REF!,A14,'15-Macroeconomy'!#REF!,1)</f>
        <v>#REF!</v>
      </c>
      <c r="N14" s="502" t="e">
        <f>COUNTIFS('16-Competitiveness'!#REF!,A14,'16-Competitiveness'!#REF!,1)</f>
        <v>#REF!</v>
      </c>
      <c r="O14" s="502" t="e">
        <f>COUNTIFS('19-Infrastructure'!#REF!,A14,'19-Infrastructure'!#REF!,1)</f>
        <v>#REF!</v>
      </c>
      <c r="P14" s="502" t="e">
        <f>COUNTIFS('20-Environment'!#REF!,A14,'20-Environment'!#REF!,1)</f>
        <v>#REF!</v>
      </c>
      <c r="Q14" s="502" t="e">
        <f>COUNTIFS('21-OFW'!#REF!,A14,'21-OFW'!#REF!,1)</f>
        <v>#REF!</v>
      </c>
      <c r="U14" s="501" t="e">
        <f t="shared" si="0"/>
        <v>#REF!</v>
      </c>
      <c r="W14" s="501" t="e">
        <f>COUNTIFS('CI &amp; HT'!#REF!,A14,'CI &amp; HT'!#REF!,1)</f>
        <v>#REF!</v>
      </c>
      <c r="X14" s="501" t="e">
        <f>COUNTIFS('5-Governance'!#REF!,A14,'5-Governance'!#REF!,1)</f>
        <v>#REF!</v>
      </c>
      <c r="Y14" s="501" t="e">
        <f>COUNTIFS('6-Justice'!#REF!,A14,'6-Justice'!#REF!,1)</f>
        <v>#REF!</v>
      </c>
      <c r="Z14" s="501" t="e">
        <f>COUNTIFS('7-Culture &amp; Values'!#REF!,A14,'7-Culture &amp; Values'!#REF!,1)</f>
        <v>#REF!</v>
      </c>
      <c r="AA14" s="501" t="e">
        <f>COUNTIFS('8-Agriculture'!#REF!,A14,'8-Agriculture'!#REF!,1)</f>
        <v>#REF!</v>
      </c>
      <c r="AB14" s="501" t="e">
        <f>COUNTIFS('9-Industry &amp; Services'!#REF!,A14,'9-Industry &amp; Services'!#REF!,1)</f>
        <v>#REF!</v>
      </c>
      <c r="AC14" s="501" t="e">
        <f>COUNTIFS('10-Human Capital Development'!#REF!,A14,'10-Human Capital Development'!#REF!,1)</f>
        <v>#REF!</v>
      </c>
      <c r="AD14" s="501" t="e">
        <f>COUNTIFS('11-Social Protection'!#REF!,A14,'11-Social Protection'!#REF!,1)</f>
        <v>#REF!</v>
      </c>
      <c r="AE14" s="501" t="e">
        <f>COUNTIFS('12-Shelter and Housing'!#REF!,A14,'12-Shelter and Housing'!#REF!,1)</f>
        <v>#REF!</v>
      </c>
      <c r="AF14" s="501" t="e">
        <f>COUNTIFS('13-Demographic Dividend'!#REF!,A14,'13-Demographic Dividend'!#REF!,1)</f>
        <v>#REF!</v>
      </c>
      <c r="AG14" s="501" t="e">
        <f>COUNTIFS('14-Science &amp; Technology'!#REF!,A14,'14-Science &amp; Technology'!#REF!,1)</f>
        <v>#REF!</v>
      </c>
      <c r="AH14" s="501" t="e">
        <f>COUNTIFS('15-Macroeconomy'!#REF!,A14,'15-Macroeconomy'!#REF!,1)</f>
        <v>#REF!</v>
      </c>
      <c r="AI14" s="501" t="e">
        <f>COUNTIFS('16-Competitiveness'!#REF!,A14,'16-Competitiveness'!#REF!,1)</f>
        <v>#REF!</v>
      </c>
      <c r="AJ14" s="501" t="e">
        <f>COUNTIFS('19-Infrastructure'!#REF!,A14,'19-Infrastructure'!#REF!,1)</f>
        <v>#REF!</v>
      </c>
      <c r="AK14" s="501" t="e">
        <f>COUNTIFS('20-Environment'!#REF!,A14,'20-Environment'!#REF!,1)</f>
        <v>#REF!</v>
      </c>
      <c r="AL14" s="501" t="e">
        <f>COUNTIFS('21-OFW'!#REF!,A14,'21-OFW'!#REF!,1)</f>
        <v>#REF!</v>
      </c>
      <c r="AM14" s="508" t="e">
        <f t="shared" si="1"/>
        <v>#REF!</v>
      </c>
    </row>
    <row r="15" spans="1:39" x14ac:dyDescent="0.35">
      <c r="A15" s="504" t="s">
        <v>279</v>
      </c>
      <c r="B15" s="502" t="e">
        <f>COUNTIFS('CI &amp; HT'!#REF!,A15,'CI &amp; HT'!#REF!,1)</f>
        <v>#REF!</v>
      </c>
      <c r="C15" s="502" t="e">
        <f>COUNTIFS('5-Governance'!#REF!,A15,'5-Governance'!#REF!,1)</f>
        <v>#REF!</v>
      </c>
      <c r="D15" s="502" t="e">
        <f>COUNTIFS('6-Justice'!#REF!,A15,'6-Justice'!#REF!,1)</f>
        <v>#REF!</v>
      </c>
      <c r="E15" s="502" t="e">
        <f>COUNTIFS('7-Culture &amp; Values'!#REF!,A15,'7-Culture &amp; Values'!#REF!,1)</f>
        <v>#REF!</v>
      </c>
      <c r="F15" s="502" t="e">
        <f>COUNTIFS('8-Agriculture'!#REF!,A15,'8-Agriculture'!#REF!,1)</f>
        <v>#REF!</v>
      </c>
      <c r="G15" s="502" t="e">
        <f>COUNTIFS('9-Industry &amp; Services'!#REF!,A15,'9-Industry &amp; Services'!#REF!,1)</f>
        <v>#REF!</v>
      </c>
      <c r="H15" s="502" t="e">
        <f>COUNTIFS('10-Human Capital Development'!#REF!,A15,'10-Human Capital Development'!#REF!,1)</f>
        <v>#REF!</v>
      </c>
      <c r="I15" s="502" t="e">
        <f>COUNTIFS('11-Social Protection'!#REF!,A15,'11-Social Protection'!#REF!,1)</f>
        <v>#REF!</v>
      </c>
      <c r="J15" s="502" t="e">
        <f>COUNTIFS('12-Shelter and Housing'!#REF!,A15,'12-Shelter and Housing'!#REF!,1)</f>
        <v>#REF!</v>
      </c>
      <c r="K15" s="502" t="e">
        <f>COUNTIFS('13-Demographic Dividend'!#REF!,A15,'13-Demographic Dividend'!#REF!,1)</f>
        <v>#REF!</v>
      </c>
      <c r="L15" s="502" t="e">
        <f>COUNTIFS('14-Science &amp; Technology'!#REF!,A15,'14-Science &amp; Technology'!#REF!,1)</f>
        <v>#REF!</v>
      </c>
      <c r="M15" s="502" t="e">
        <f>COUNTIFS('15-Macroeconomy'!#REF!,A15,'15-Macroeconomy'!#REF!,1)</f>
        <v>#REF!</v>
      </c>
      <c r="N15" s="502" t="e">
        <f>COUNTIFS('16-Competitiveness'!#REF!,A15,'16-Competitiveness'!#REF!,1)</f>
        <v>#REF!</v>
      </c>
      <c r="O15" s="502" t="e">
        <f>COUNTIFS('19-Infrastructure'!#REF!,A15,'19-Infrastructure'!#REF!,1)</f>
        <v>#REF!</v>
      </c>
      <c r="P15" s="502" t="e">
        <f>COUNTIFS('20-Environment'!#REF!,A15,'20-Environment'!#REF!,1)</f>
        <v>#REF!</v>
      </c>
      <c r="Q15" s="502" t="e">
        <f>COUNTIFS('21-OFW'!#REF!,A15,'21-OFW'!#REF!,1)</f>
        <v>#REF!</v>
      </c>
      <c r="U15" s="501" t="e">
        <f t="shared" si="0"/>
        <v>#REF!</v>
      </c>
      <c r="W15" s="501" t="e">
        <f>COUNTIFS('CI &amp; HT'!#REF!,A15,'CI &amp; HT'!#REF!,1)</f>
        <v>#REF!</v>
      </c>
      <c r="X15" s="501" t="e">
        <f>COUNTIFS('5-Governance'!#REF!,A15,'5-Governance'!#REF!,1)</f>
        <v>#REF!</v>
      </c>
      <c r="Y15" s="501" t="e">
        <f>COUNTIFS('6-Justice'!#REF!,A15,'6-Justice'!#REF!,1)</f>
        <v>#REF!</v>
      </c>
      <c r="Z15" s="501" t="e">
        <f>COUNTIFS('7-Culture &amp; Values'!#REF!,A15,'7-Culture &amp; Values'!#REF!,1)</f>
        <v>#REF!</v>
      </c>
      <c r="AA15" s="501" t="e">
        <f>COUNTIFS('8-Agriculture'!#REF!,A15,'8-Agriculture'!#REF!,1)</f>
        <v>#REF!</v>
      </c>
      <c r="AB15" s="501" t="e">
        <f>COUNTIFS('9-Industry &amp; Services'!#REF!,A15,'9-Industry &amp; Services'!#REF!,1)</f>
        <v>#REF!</v>
      </c>
      <c r="AC15" s="501" t="e">
        <f>COUNTIFS('10-Human Capital Development'!#REF!,A15,'10-Human Capital Development'!#REF!,1)</f>
        <v>#REF!</v>
      </c>
      <c r="AD15" s="501" t="e">
        <f>COUNTIFS('11-Social Protection'!#REF!,A15,'11-Social Protection'!#REF!,1)</f>
        <v>#REF!</v>
      </c>
      <c r="AE15" s="501" t="e">
        <f>COUNTIFS('12-Shelter and Housing'!#REF!,A15,'12-Shelter and Housing'!#REF!,1)</f>
        <v>#REF!</v>
      </c>
      <c r="AF15" s="501" t="e">
        <f>COUNTIFS('13-Demographic Dividend'!#REF!,A15,'13-Demographic Dividend'!#REF!,1)</f>
        <v>#REF!</v>
      </c>
      <c r="AG15" s="501" t="e">
        <f>COUNTIFS('14-Science &amp; Technology'!#REF!,A15,'14-Science &amp; Technology'!#REF!,1)</f>
        <v>#REF!</v>
      </c>
      <c r="AH15" s="501" t="e">
        <f>COUNTIFS('15-Macroeconomy'!#REF!,A15,'15-Macroeconomy'!#REF!,1)</f>
        <v>#REF!</v>
      </c>
      <c r="AI15" s="501" t="e">
        <f>COUNTIFS('16-Competitiveness'!#REF!,A15,'16-Competitiveness'!#REF!,1)</f>
        <v>#REF!</v>
      </c>
      <c r="AJ15" s="501" t="e">
        <f>COUNTIFS('19-Infrastructure'!#REF!,A15,'19-Infrastructure'!#REF!,1)</f>
        <v>#REF!</v>
      </c>
      <c r="AK15" s="501" t="e">
        <f>COUNTIFS('20-Environment'!#REF!,A15,'20-Environment'!#REF!,1)</f>
        <v>#REF!</v>
      </c>
      <c r="AL15" s="501" t="e">
        <f>COUNTIFS('21-OFW'!#REF!,A15,'21-OFW'!#REF!,1)</f>
        <v>#REF!</v>
      </c>
      <c r="AM15" s="508" t="e">
        <f t="shared" si="1"/>
        <v>#REF!</v>
      </c>
    </row>
    <row r="16" spans="1:39" x14ac:dyDescent="0.35">
      <c r="A16" s="504" t="s">
        <v>222</v>
      </c>
      <c r="B16" s="502" t="e">
        <f>COUNTIFS('CI &amp; HT'!#REF!,A16,'CI &amp; HT'!#REF!,1)</f>
        <v>#REF!</v>
      </c>
      <c r="C16" s="502" t="e">
        <f>COUNTIFS('5-Governance'!#REF!,A16,'5-Governance'!#REF!,1)</f>
        <v>#REF!</v>
      </c>
      <c r="D16" s="502" t="e">
        <f>COUNTIFS('6-Justice'!#REF!,A16,'6-Justice'!#REF!,1)</f>
        <v>#REF!</v>
      </c>
      <c r="E16" s="502" t="e">
        <f>COUNTIFS('7-Culture &amp; Values'!#REF!,A16,'7-Culture &amp; Values'!#REF!,1)</f>
        <v>#REF!</v>
      </c>
      <c r="F16" s="502" t="e">
        <f>COUNTIFS('8-Agriculture'!#REF!,A16,'8-Agriculture'!#REF!,1)</f>
        <v>#REF!</v>
      </c>
      <c r="G16" s="502" t="e">
        <f>COUNTIFS('9-Industry &amp; Services'!#REF!,A16,'9-Industry &amp; Services'!#REF!,1)</f>
        <v>#REF!</v>
      </c>
      <c r="H16" s="502" t="e">
        <f>COUNTIFS('10-Human Capital Development'!#REF!,A16,'10-Human Capital Development'!#REF!,1)</f>
        <v>#REF!</v>
      </c>
      <c r="I16" s="502" t="e">
        <f>COUNTIFS('11-Social Protection'!#REF!,A16,'11-Social Protection'!#REF!,1)</f>
        <v>#REF!</v>
      </c>
      <c r="J16" s="502" t="e">
        <f>COUNTIFS('12-Shelter and Housing'!#REF!,A16,'12-Shelter and Housing'!#REF!,1)</f>
        <v>#REF!</v>
      </c>
      <c r="K16" s="502" t="e">
        <f>COUNTIFS('13-Demographic Dividend'!#REF!,A16,'13-Demographic Dividend'!#REF!,1)</f>
        <v>#REF!</v>
      </c>
      <c r="L16" s="502" t="e">
        <f>COUNTIFS('14-Science &amp; Technology'!#REF!,A16,'14-Science &amp; Technology'!#REF!,1)</f>
        <v>#REF!</v>
      </c>
      <c r="M16" s="502" t="e">
        <f>COUNTIFS('15-Macroeconomy'!#REF!,A16,'15-Macroeconomy'!#REF!,1)</f>
        <v>#REF!</v>
      </c>
      <c r="N16" s="502" t="e">
        <f>COUNTIFS('16-Competitiveness'!#REF!,A16,'16-Competitiveness'!#REF!,1)</f>
        <v>#REF!</v>
      </c>
      <c r="O16" s="502" t="e">
        <f>COUNTIFS('19-Infrastructure'!#REF!,A16,'19-Infrastructure'!#REF!,1)</f>
        <v>#REF!</v>
      </c>
      <c r="P16" s="502" t="e">
        <f>COUNTIFS('20-Environment'!#REF!,A16,'20-Environment'!#REF!,1)</f>
        <v>#REF!</v>
      </c>
      <c r="Q16" s="502" t="e">
        <f>COUNTIFS('21-OFW'!#REF!,A16,'21-OFW'!#REF!,1)</f>
        <v>#REF!</v>
      </c>
      <c r="U16" s="501" t="e">
        <f t="shared" si="0"/>
        <v>#REF!</v>
      </c>
      <c r="W16" s="501" t="e">
        <f>COUNTIFS('CI &amp; HT'!#REF!,A16,'CI &amp; HT'!#REF!,1)</f>
        <v>#REF!</v>
      </c>
      <c r="X16" s="501" t="e">
        <f>COUNTIFS('5-Governance'!#REF!,A16,'5-Governance'!#REF!,1)</f>
        <v>#REF!</v>
      </c>
      <c r="Y16" s="501" t="e">
        <f>COUNTIFS('6-Justice'!#REF!,A16,'6-Justice'!#REF!,1)</f>
        <v>#REF!</v>
      </c>
      <c r="Z16" s="501" t="e">
        <f>COUNTIFS('7-Culture &amp; Values'!#REF!,A16,'7-Culture &amp; Values'!#REF!,1)</f>
        <v>#REF!</v>
      </c>
      <c r="AA16" s="501" t="e">
        <f>COUNTIFS('8-Agriculture'!#REF!,A16,'8-Agriculture'!#REF!,1)</f>
        <v>#REF!</v>
      </c>
      <c r="AB16" s="501" t="e">
        <f>COUNTIFS('9-Industry &amp; Services'!#REF!,A16,'9-Industry &amp; Services'!#REF!,1)</f>
        <v>#REF!</v>
      </c>
      <c r="AC16" s="501" t="e">
        <f>COUNTIFS('10-Human Capital Development'!#REF!,A16,'10-Human Capital Development'!#REF!,1)</f>
        <v>#REF!</v>
      </c>
      <c r="AD16" s="501" t="e">
        <f>COUNTIFS('11-Social Protection'!#REF!,A16,'11-Social Protection'!#REF!,1)</f>
        <v>#REF!</v>
      </c>
      <c r="AE16" s="501" t="e">
        <f>COUNTIFS('12-Shelter and Housing'!#REF!,A16,'12-Shelter and Housing'!#REF!,1)</f>
        <v>#REF!</v>
      </c>
      <c r="AF16" s="501" t="e">
        <f>COUNTIFS('13-Demographic Dividend'!#REF!,A16,'13-Demographic Dividend'!#REF!,1)</f>
        <v>#REF!</v>
      </c>
      <c r="AG16" s="501" t="e">
        <f>COUNTIFS('14-Science &amp; Technology'!#REF!,A16,'14-Science &amp; Technology'!#REF!,1)</f>
        <v>#REF!</v>
      </c>
      <c r="AH16" s="501" t="e">
        <f>COUNTIFS('15-Macroeconomy'!#REF!,A16,'15-Macroeconomy'!#REF!,1)</f>
        <v>#REF!</v>
      </c>
      <c r="AI16" s="501" t="e">
        <f>COUNTIFS('16-Competitiveness'!#REF!,A16,'16-Competitiveness'!#REF!,1)</f>
        <v>#REF!</v>
      </c>
      <c r="AJ16" s="501" t="e">
        <f>COUNTIFS('19-Infrastructure'!#REF!,A16,'19-Infrastructure'!#REF!,1)</f>
        <v>#REF!</v>
      </c>
      <c r="AK16" s="501" t="e">
        <f>COUNTIFS('20-Environment'!#REF!,A16,'20-Environment'!#REF!,1)</f>
        <v>#REF!</v>
      </c>
      <c r="AL16" s="501" t="e">
        <f>COUNTIFS('21-OFW'!#REF!,A16,'21-OFW'!#REF!,1)</f>
        <v>#REF!</v>
      </c>
      <c r="AM16" s="508" t="e">
        <f t="shared" si="1"/>
        <v>#REF!</v>
      </c>
    </row>
    <row r="17" spans="1:39" x14ac:dyDescent="0.35">
      <c r="A17" s="504" t="s">
        <v>280</v>
      </c>
      <c r="B17" s="502" t="e">
        <f>COUNTIFS('CI &amp; HT'!#REF!,A17,'CI &amp; HT'!#REF!,1)</f>
        <v>#REF!</v>
      </c>
      <c r="C17" s="502" t="e">
        <f>COUNTIFS('5-Governance'!#REF!,A17,'5-Governance'!#REF!,1)</f>
        <v>#REF!</v>
      </c>
      <c r="D17" s="502" t="e">
        <f>COUNTIFS('6-Justice'!#REF!,A17,'6-Justice'!#REF!,1)</f>
        <v>#REF!</v>
      </c>
      <c r="E17" s="502" t="e">
        <f>COUNTIFS('7-Culture &amp; Values'!#REF!,A17,'7-Culture &amp; Values'!#REF!,1)</f>
        <v>#REF!</v>
      </c>
      <c r="F17" s="502" t="e">
        <f>COUNTIFS('8-Agriculture'!#REF!,A17,'8-Agriculture'!#REF!,1)</f>
        <v>#REF!</v>
      </c>
      <c r="G17" s="502" t="e">
        <f>COUNTIFS('9-Industry &amp; Services'!#REF!,A17,'9-Industry &amp; Services'!#REF!,1)</f>
        <v>#REF!</v>
      </c>
      <c r="H17" s="502" t="e">
        <f>COUNTIFS('10-Human Capital Development'!#REF!,A17,'10-Human Capital Development'!#REF!,1)</f>
        <v>#REF!</v>
      </c>
      <c r="I17" s="502" t="e">
        <f>COUNTIFS('11-Social Protection'!#REF!,A17,'11-Social Protection'!#REF!,1)</f>
        <v>#REF!</v>
      </c>
      <c r="J17" s="502" t="e">
        <f>COUNTIFS('12-Shelter and Housing'!#REF!,A17,'12-Shelter and Housing'!#REF!,1)</f>
        <v>#REF!</v>
      </c>
      <c r="K17" s="502" t="e">
        <f>COUNTIFS('13-Demographic Dividend'!#REF!,A17,'13-Demographic Dividend'!#REF!,1)</f>
        <v>#REF!</v>
      </c>
      <c r="L17" s="502" t="e">
        <f>COUNTIFS('14-Science &amp; Technology'!#REF!,A17,'14-Science &amp; Technology'!#REF!,1)</f>
        <v>#REF!</v>
      </c>
      <c r="M17" s="502" t="e">
        <f>COUNTIFS('15-Macroeconomy'!#REF!,A17,'15-Macroeconomy'!#REF!,1)</f>
        <v>#REF!</v>
      </c>
      <c r="N17" s="502" t="e">
        <f>COUNTIFS('16-Competitiveness'!#REF!,A17,'16-Competitiveness'!#REF!,1)</f>
        <v>#REF!</v>
      </c>
      <c r="O17" s="502" t="e">
        <f>COUNTIFS('19-Infrastructure'!#REF!,A17,'19-Infrastructure'!#REF!,1)</f>
        <v>#REF!</v>
      </c>
      <c r="P17" s="502" t="e">
        <f>COUNTIFS('20-Environment'!#REF!,A17,'20-Environment'!#REF!,1)</f>
        <v>#REF!</v>
      </c>
      <c r="Q17" s="502" t="e">
        <f>COUNTIFS('21-OFW'!#REF!,A17,'21-OFW'!#REF!,1)</f>
        <v>#REF!</v>
      </c>
      <c r="U17" s="501" t="e">
        <f t="shared" si="0"/>
        <v>#REF!</v>
      </c>
      <c r="W17" s="501" t="e">
        <f>COUNTIFS('CI &amp; HT'!#REF!,A17,'CI &amp; HT'!#REF!,1)</f>
        <v>#REF!</v>
      </c>
      <c r="X17" s="501" t="e">
        <f>COUNTIFS('5-Governance'!#REF!,A17,'5-Governance'!#REF!,1)</f>
        <v>#REF!</v>
      </c>
      <c r="Y17" s="501" t="e">
        <f>COUNTIFS('6-Justice'!#REF!,A17,'6-Justice'!#REF!,1)</f>
        <v>#REF!</v>
      </c>
      <c r="Z17" s="501" t="e">
        <f>COUNTIFS('7-Culture &amp; Values'!#REF!,A17,'7-Culture &amp; Values'!#REF!,1)</f>
        <v>#REF!</v>
      </c>
      <c r="AA17" s="501" t="e">
        <f>COUNTIFS('8-Agriculture'!#REF!,A17,'8-Agriculture'!#REF!,1)</f>
        <v>#REF!</v>
      </c>
      <c r="AB17" s="501" t="e">
        <f>COUNTIFS('9-Industry &amp; Services'!#REF!,A17,'9-Industry &amp; Services'!#REF!,1)</f>
        <v>#REF!</v>
      </c>
      <c r="AC17" s="501" t="e">
        <f>COUNTIFS('10-Human Capital Development'!#REF!,A17,'10-Human Capital Development'!#REF!,1)</f>
        <v>#REF!</v>
      </c>
      <c r="AD17" s="501" t="e">
        <f>COUNTIFS('11-Social Protection'!#REF!,A17,'11-Social Protection'!#REF!,1)</f>
        <v>#REF!</v>
      </c>
      <c r="AE17" s="501" t="e">
        <f>COUNTIFS('12-Shelter and Housing'!#REF!,A17,'12-Shelter and Housing'!#REF!,1)</f>
        <v>#REF!</v>
      </c>
      <c r="AF17" s="501" t="e">
        <f>COUNTIFS('13-Demographic Dividend'!#REF!,A17,'13-Demographic Dividend'!#REF!,1)</f>
        <v>#REF!</v>
      </c>
      <c r="AG17" s="501" t="e">
        <f>COUNTIFS('14-Science &amp; Technology'!#REF!,A17,'14-Science &amp; Technology'!#REF!,1)</f>
        <v>#REF!</v>
      </c>
      <c r="AH17" s="501" t="e">
        <f>COUNTIFS('15-Macroeconomy'!#REF!,A17,'15-Macroeconomy'!#REF!,1)</f>
        <v>#REF!</v>
      </c>
      <c r="AI17" s="501" t="e">
        <f>COUNTIFS('16-Competitiveness'!#REF!,A17,'16-Competitiveness'!#REF!,1)</f>
        <v>#REF!</v>
      </c>
      <c r="AJ17" s="501" t="e">
        <f>COUNTIFS('19-Infrastructure'!#REF!,A17,'19-Infrastructure'!#REF!,1)</f>
        <v>#REF!</v>
      </c>
      <c r="AK17" s="501" t="e">
        <f>COUNTIFS('20-Environment'!#REF!,A17,'20-Environment'!#REF!,1)</f>
        <v>#REF!</v>
      </c>
      <c r="AL17" s="501" t="e">
        <f>COUNTIFS('21-OFW'!#REF!,A17,'21-OFW'!#REF!,1)</f>
        <v>#REF!</v>
      </c>
      <c r="AM17" s="508" t="e">
        <f t="shared" si="1"/>
        <v>#REF!</v>
      </c>
    </row>
    <row r="18" spans="1:39" x14ac:dyDescent="0.35">
      <c r="A18" s="504" t="s">
        <v>338</v>
      </c>
      <c r="B18" s="502" t="e">
        <f>COUNTIFS('CI &amp; HT'!#REF!,A18,'CI &amp; HT'!#REF!,1)</f>
        <v>#REF!</v>
      </c>
      <c r="C18" s="502" t="e">
        <f>COUNTIFS('5-Governance'!#REF!,A18,'5-Governance'!#REF!,1)</f>
        <v>#REF!</v>
      </c>
      <c r="D18" s="502" t="e">
        <f>COUNTIFS('6-Justice'!#REF!,A18,'6-Justice'!#REF!,1)</f>
        <v>#REF!</v>
      </c>
      <c r="E18" s="502" t="e">
        <f>COUNTIFS('7-Culture &amp; Values'!#REF!,A18,'7-Culture &amp; Values'!#REF!,1)</f>
        <v>#REF!</v>
      </c>
      <c r="F18" s="502" t="e">
        <f>COUNTIFS('8-Agriculture'!#REF!,A18,'8-Agriculture'!#REF!,1)</f>
        <v>#REF!</v>
      </c>
      <c r="G18" s="502" t="e">
        <f>COUNTIFS('9-Industry &amp; Services'!#REF!,A18,'9-Industry &amp; Services'!#REF!,1)</f>
        <v>#REF!</v>
      </c>
      <c r="H18" s="502" t="e">
        <f>COUNTIFS('10-Human Capital Development'!#REF!,A18,'10-Human Capital Development'!#REF!,1)</f>
        <v>#REF!</v>
      </c>
      <c r="I18" s="502" t="e">
        <f>COUNTIFS('11-Social Protection'!#REF!,A18,'11-Social Protection'!#REF!,1)</f>
        <v>#REF!</v>
      </c>
      <c r="J18" s="502" t="e">
        <f>COUNTIFS('12-Shelter and Housing'!#REF!,A18,'12-Shelter and Housing'!#REF!,1)</f>
        <v>#REF!</v>
      </c>
      <c r="K18" s="502" t="e">
        <f>COUNTIFS('13-Demographic Dividend'!#REF!,A18,'13-Demographic Dividend'!#REF!,1)</f>
        <v>#REF!</v>
      </c>
      <c r="L18" s="502" t="e">
        <f>COUNTIFS('14-Science &amp; Technology'!#REF!,A18,'14-Science &amp; Technology'!#REF!,1)</f>
        <v>#REF!</v>
      </c>
      <c r="M18" s="502" t="e">
        <f>COUNTIFS('15-Macroeconomy'!#REF!,A18,'15-Macroeconomy'!#REF!,1)</f>
        <v>#REF!</v>
      </c>
      <c r="N18" s="502" t="e">
        <f>COUNTIFS('16-Competitiveness'!#REF!,A18,'16-Competitiveness'!#REF!,1)</f>
        <v>#REF!</v>
      </c>
      <c r="O18" s="502" t="e">
        <f>COUNTIFS('19-Infrastructure'!#REF!,A18,'19-Infrastructure'!#REF!,1)</f>
        <v>#REF!</v>
      </c>
      <c r="P18" s="502" t="e">
        <f>COUNTIFS('20-Environment'!#REF!,A18,'20-Environment'!#REF!,1)</f>
        <v>#REF!</v>
      </c>
      <c r="Q18" s="502" t="e">
        <f>COUNTIFS('21-OFW'!#REF!,A18,'21-OFW'!#REF!,1)</f>
        <v>#REF!</v>
      </c>
      <c r="U18" s="501" t="e">
        <f t="shared" si="0"/>
        <v>#REF!</v>
      </c>
      <c r="W18" s="501" t="e">
        <f>COUNTIFS('CI &amp; HT'!#REF!,A18,'CI &amp; HT'!#REF!,1)</f>
        <v>#REF!</v>
      </c>
      <c r="X18" s="501" t="e">
        <f>COUNTIFS('5-Governance'!#REF!,A18,'5-Governance'!#REF!,1)</f>
        <v>#REF!</v>
      </c>
      <c r="Y18" s="501" t="e">
        <f>COUNTIFS('6-Justice'!#REF!,A18,'6-Justice'!#REF!,1)</f>
        <v>#REF!</v>
      </c>
      <c r="Z18" s="501" t="e">
        <f>COUNTIFS('7-Culture &amp; Values'!#REF!,A18,'7-Culture &amp; Values'!#REF!,1)</f>
        <v>#REF!</v>
      </c>
      <c r="AA18" s="501" t="e">
        <f>COUNTIFS('8-Agriculture'!#REF!,A18,'8-Agriculture'!#REF!,1)</f>
        <v>#REF!</v>
      </c>
      <c r="AB18" s="501" t="e">
        <f>COUNTIFS('9-Industry &amp; Services'!#REF!,A18,'9-Industry &amp; Services'!#REF!,1)</f>
        <v>#REF!</v>
      </c>
      <c r="AC18" s="501" t="e">
        <f>COUNTIFS('10-Human Capital Development'!#REF!,A18,'10-Human Capital Development'!#REF!,1)</f>
        <v>#REF!</v>
      </c>
      <c r="AD18" s="501" t="e">
        <f>COUNTIFS('11-Social Protection'!#REF!,A18,'11-Social Protection'!#REF!,1)</f>
        <v>#REF!</v>
      </c>
      <c r="AE18" s="501" t="e">
        <f>COUNTIFS('12-Shelter and Housing'!#REF!,A18,'12-Shelter and Housing'!#REF!,1)</f>
        <v>#REF!</v>
      </c>
      <c r="AF18" s="501" t="e">
        <f>COUNTIFS('13-Demographic Dividend'!#REF!,A18,'13-Demographic Dividend'!#REF!,1)</f>
        <v>#REF!</v>
      </c>
      <c r="AG18" s="501" t="e">
        <f>COUNTIFS('14-Science &amp; Technology'!#REF!,A18,'14-Science &amp; Technology'!#REF!,1)</f>
        <v>#REF!</v>
      </c>
      <c r="AH18" s="501" t="e">
        <f>COUNTIFS('15-Macroeconomy'!#REF!,A18,'15-Macroeconomy'!#REF!,1)</f>
        <v>#REF!</v>
      </c>
      <c r="AI18" s="501" t="e">
        <f>COUNTIFS('16-Competitiveness'!#REF!,A18,'16-Competitiveness'!#REF!,1)</f>
        <v>#REF!</v>
      </c>
      <c r="AJ18" s="501" t="e">
        <f>COUNTIFS('19-Infrastructure'!#REF!,A18,'19-Infrastructure'!#REF!,1)</f>
        <v>#REF!</v>
      </c>
      <c r="AK18" s="501" t="e">
        <f>COUNTIFS('20-Environment'!#REF!,A18,'20-Environment'!#REF!,1)</f>
        <v>#REF!</v>
      </c>
      <c r="AL18" s="501" t="e">
        <f>COUNTIFS('21-OFW'!#REF!,A18,'21-OFW'!#REF!,1)</f>
        <v>#REF!</v>
      </c>
      <c r="AM18" s="508" t="e">
        <f t="shared" si="1"/>
        <v>#REF!</v>
      </c>
    </row>
    <row r="19" spans="1:39" x14ac:dyDescent="0.35">
      <c r="A19" s="504" t="s">
        <v>105</v>
      </c>
      <c r="B19" s="502" t="e">
        <f>COUNTIFS('CI &amp; HT'!#REF!,A19,'CI &amp; HT'!#REF!,1)</f>
        <v>#REF!</v>
      </c>
      <c r="C19" s="502" t="e">
        <f>COUNTIFS('5-Governance'!#REF!,A19,'5-Governance'!#REF!,1)</f>
        <v>#REF!</v>
      </c>
      <c r="D19" s="502" t="e">
        <f>COUNTIFS('6-Justice'!#REF!,A19,'6-Justice'!#REF!,1)</f>
        <v>#REF!</v>
      </c>
      <c r="E19" s="502" t="e">
        <f>COUNTIFS('7-Culture &amp; Values'!#REF!,A19,'7-Culture &amp; Values'!#REF!,1)</f>
        <v>#REF!</v>
      </c>
      <c r="F19" s="502" t="e">
        <f>COUNTIFS('8-Agriculture'!#REF!,A19,'8-Agriculture'!#REF!,1)</f>
        <v>#REF!</v>
      </c>
      <c r="G19" s="502" t="e">
        <f>COUNTIFS('9-Industry &amp; Services'!#REF!,A19,'9-Industry &amp; Services'!#REF!,1)</f>
        <v>#REF!</v>
      </c>
      <c r="H19" s="502" t="e">
        <f>COUNTIFS('10-Human Capital Development'!#REF!,A19,'10-Human Capital Development'!#REF!,1)</f>
        <v>#REF!</v>
      </c>
      <c r="I19" s="502" t="e">
        <f>COUNTIFS('11-Social Protection'!#REF!,A19,'11-Social Protection'!#REF!,1)</f>
        <v>#REF!</v>
      </c>
      <c r="J19" s="502" t="e">
        <f>COUNTIFS('12-Shelter and Housing'!#REF!,A19,'12-Shelter and Housing'!#REF!,1)</f>
        <v>#REF!</v>
      </c>
      <c r="K19" s="502" t="e">
        <f>COUNTIFS('13-Demographic Dividend'!#REF!,A19,'13-Demographic Dividend'!#REF!,1)</f>
        <v>#REF!</v>
      </c>
      <c r="L19" s="502" t="e">
        <f>COUNTIFS('14-Science &amp; Technology'!#REF!,A19,'14-Science &amp; Technology'!#REF!,1)</f>
        <v>#REF!</v>
      </c>
      <c r="M19" s="502" t="e">
        <f>COUNTIFS('15-Macroeconomy'!#REF!,A19,'15-Macroeconomy'!#REF!,1)</f>
        <v>#REF!</v>
      </c>
      <c r="N19" s="502" t="e">
        <f>COUNTIFS('16-Competitiveness'!#REF!,A19,'16-Competitiveness'!#REF!,1)</f>
        <v>#REF!</v>
      </c>
      <c r="O19" s="502" t="e">
        <f>COUNTIFS('19-Infrastructure'!#REF!,A19,'19-Infrastructure'!#REF!,1)</f>
        <v>#REF!</v>
      </c>
      <c r="P19" s="502" t="e">
        <f>COUNTIFS('20-Environment'!#REF!,A19,'20-Environment'!#REF!,1)</f>
        <v>#REF!</v>
      </c>
      <c r="Q19" s="502" t="e">
        <f>COUNTIFS('21-OFW'!#REF!,A19,'21-OFW'!#REF!,1)</f>
        <v>#REF!</v>
      </c>
      <c r="R19" s="503"/>
      <c r="U19" s="501" t="e">
        <f t="shared" si="0"/>
        <v>#REF!</v>
      </c>
      <c r="W19" s="501" t="e">
        <f>COUNTIFS('CI &amp; HT'!#REF!,A19,'CI &amp; HT'!#REF!,1)</f>
        <v>#REF!</v>
      </c>
      <c r="X19" s="501" t="e">
        <f>COUNTIFS('5-Governance'!#REF!,A19,'5-Governance'!#REF!,1)</f>
        <v>#REF!</v>
      </c>
      <c r="Y19" s="501" t="e">
        <f>COUNTIFS('6-Justice'!#REF!,A19,'6-Justice'!#REF!,1)</f>
        <v>#REF!</v>
      </c>
      <c r="Z19" s="501" t="e">
        <f>COUNTIFS('7-Culture &amp; Values'!#REF!,A19,'7-Culture &amp; Values'!#REF!,1)</f>
        <v>#REF!</v>
      </c>
      <c r="AA19" s="501" t="e">
        <f>COUNTIFS('8-Agriculture'!#REF!,A19,'8-Agriculture'!#REF!,1)</f>
        <v>#REF!</v>
      </c>
      <c r="AB19" s="501" t="e">
        <f>COUNTIFS('9-Industry &amp; Services'!#REF!,A19,'9-Industry &amp; Services'!#REF!,1)</f>
        <v>#REF!</v>
      </c>
      <c r="AC19" s="501" t="e">
        <f>COUNTIFS('10-Human Capital Development'!#REF!,A19,'10-Human Capital Development'!#REF!,1)</f>
        <v>#REF!</v>
      </c>
      <c r="AD19" s="501" t="e">
        <f>COUNTIFS('11-Social Protection'!#REF!,A19,'11-Social Protection'!#REF!,1)</f>
        <v>#REF!</v>
      </c>
      <c r="AE19" s="501" t="e">
        <f>COUNTIFS('12-Shelter and Housing'!#REF!,A19,'12-Shelter and Housing'!#REF!,1)</f>
        <v>#REF!</v>
      </c>
      <c r="AF19" s="501" t="e">
        <f>COUNTIFS('13-Demographic Dividend'!#REF!,A19,'13-Demographic Dividend'!#REF!,1)</f>
        <v>#REF!</v>
      </c>
      <c r="AG19" s="501" t="e">
        <f>COUNTIFS('14-Science &amp; Technology'!#REF!,A19,'14-Science &amp; Technology'!#REF!,1)</f>
        <v>#REF!</v>
      </c>
      <c r="AH19" s="501" t="e">
        <f>COUNTIFS('15-Macroeconomy'!#REF!,A19,'15-Macroeconomy'!#REF!,1)</f>
        <v>#REF!</v>
      </c>
      <c r="AI19" s="501" t="e">
        <f>COUNTIFS('16-Competitiveness'!#REF!,A19,'16-Competitiveness'!#REF!,1)</f>
        <v>#REF!</v>
      </c>
      <c r="AJ19" s="501" t="e">
        <f>COUNTIFS('19-Infrastructure'!#REF!,A19,'19-Infrastructure'!#REF!,1)</f>
        <v>#REF!</v>
      </c>
      <c r="AK19" s="501" t="e">
        <f>COUNTIFS('20-Environment'!#REF!,A19,'20-Environment'!#REF!,1)</f>
        <v>#REF!</v>
      </c>
      <c r="AL19" s="501" t="e">
        <f>COUNTIFS('21-OFW'!#REF!,A19,'21-OFW'!#REF!,1)</f>
        <v>#REF!</v>
      </c>
      <c r="AM19" s="508" t="e">
        <f t="shared" si="1"/>
        <v>#REF!</v>
      </c>
    </row>
    <row r="20" spans="1:39" x14ac:dyDescent="0.35">
      <c r="A20" s="504" t="s">
        <v>281</v>
      </c>
      <c r="B20" s="502" t="e">
        <f>COUNTIFS('CI &amp; HT'!#REF!,A20,'CI &amp; HT'!#REF!,1)</f>
        <v>#REF!</v>
      </c>
      <c r="C20" s="502" t="e">
        <f>COUNTIFS('5-Governance'!#REF!,A20,'5-Governance'!#REF!,1)</f>
        <v>#REF!</v>
      </c>
      <c r="D20" s="502" t="e">
        <f>COUNTIFS('6-Justice'!#REF!,A20,'6-Justice'!#REF!,1)</f>
        <v>#REF!</v>
      </c>
      <c r="E20" s="502" t="e">
        <f>COUNTIFS('7-Culture &amp; Values'!#REF!,A20,'7-Culture &amp; Values'!#REF!,1)</f>
        <v>#REF!</v>
      </c>
      <c r="F20" s="502" t="e">
        <f>COUNTIFS('8-Agriculture'!#REF!,A20,'8-Agriculture'!#REF!,1)</f>
        <v>#REF!</v>
      </c>
      <c r="G20" s="502" t="e">
        <f>COUNTIFS('9-Industry &amp; Services'!#REF!,A20,'9-Industry &amp; Services'!#REF!,1)</f>
        <v>#REF!</v>
      </c>
      <c r="H20" s="502" t="e">
        <f>COUNTIFS('10-Human Capital Development'!#REF!,A20,'10-Human Capital Development'!#REF!,1)</f>
        <v>#REF!</v>
      </c>
      <c r="I20" s="502" t="e">
        <f>COUNTIFS('11-Social Protection'!#REF!,A20,'11-Social Protection'!#REF!,1)</f>
        <v>#REF!</v>
      </c>
      <c r="J20" s="502" t="e">
        <f>COUNTIFS('12-Shelter and Housing'!#REF!,A20,'12-Shelter and Housing'!#REF!,1)</f>
        <v>#REF!</v>
      </c>
      <c r="K20" s="502" t="e">
        <f>COUNTIFS('13-Demographic Dividend'!#REF!,A20,'13-Demographic Dividend'!#REF!,1)</f>
        <v>#REF!</v>
      </c>
      <c r="L20" s="502" t="e">
        <f>COUNTIFS('14-Science &amp; Technology'!#REF!,A20,'14-Science &amp; Technology'!#REF!,1)</f>
        <v>#REF!</v>
      </c>
      <c r="M20" s="502" t="e">
        <f>COUNTIFS('15-Macroeconomy'!#REF!,A20,'15-Macroeconomy'!#REF!,1)</f>
        <v>#REF!</v>
      </c>
      <c r="N20" s="502" t="e">
        <f>COUNTIFS('16-Competitiveness'!#REF!,A20,'16-Competitiveness'!#REF!,1)</f>
        <v>#REF!</v>
      </c>
      <c r="O20" s="502" t="e">
        <f>COUNTIFS('19-Infrastructure'!#REF!,A20,'19-Infrastructure'!#REF!,1)</f>
        <v>#REF!</v>
      </c>
      <c r="P20" s="502" t="e">
        <f>COUNTIFS('20-Environment'!#REF!,A20,'20-Environment'!#REF!,1)</f>
        <v>#REF!</v>
      </c>
      <c r="Q20" s="502" t="e">
        <f>COUNTIFS('21-OFW'!#REF!,A20,'21-OFW'!#REF!,1)</f>
        <v>#REF!</v>
      </c>
      <c r="U20" s="501" t="e">
        <f t="shared" si="0"/>
        <v>#REF!</v>
      </c>
      <c r="W20" s="501" t="e">
        <f>COUNTIFS('CI &amp; HT'!#REF!,A20,'CI &amp; HT'!#REF!,1)</f>
        <v>#REF!</v>
      </c>
      <c r="X20" s="501" t="e">
        <f>COUNTIFS('5-Governance'!#REF!,A20,'5-Governance'!#REF!,1)</f>
        <v>#REF!</v>
      </c>
      <c r="Y20" s="501" t="e">
        <f>COUNTIFS('6-Justice'!#REF!,A20,'6-Justice'!#REF!,1)</f>
        <v>#REF!</v>
      </c>
      <c r="Z20" s="501" t="e">
        <f>COUNTIFS('7-Culture &amp; Values'!#REF!,A20,'7-Culture &amp; Values'!#REF!,1)</f>
        <v>#REF!</v>
      </c>
      <c r="AA20" s="501" t="e">
        <f>COUNTIFS('8-Agriculture'!#REF!,A20,'8-Agriculture'!#REF!,1)</f>
        <v>#REF!</v>
      </c>
      <c r="AB20" s="501" t="e">
        <f>COUNTIFS('9-Industry &amp; Services'!#REF!,A20,'9-Industry &amp; Services'!#REF!,1)</f>
        <v>#REF!</v>
      </c>
      <c r="AC20" s="501" t="e">
        <f>COUNTIFS('10-Human Capital Development'!#REF!,A20,'10-Human Capital Development'!#REF!,1)</f>
        <v>#REF!</v>
      </c>
      <c r="AD20" s="501" t="e">
        <f>COUNTIFS('11-Social Protection'!#REF!,A20,'11-Social Protection'!#REF!,1)</f>
        <v>#REF!</v>
      </c>
      <c r="AE20" s="501" t="e">
        <f>COUNTIFS('12-Shelter and Housing'!#REF!,A20,'12-Shelter and Housing'!#REF!,1)</f>
        <v>#REF!</v>
      </c>
      <c r="AF20" s="501" t="e">
        <f>COUNTIFS('13-Demographic Dividend'!#REF!,A20,'13-Demographic Dividend'!#REF!,1)</f>
        <v>#REF!</v>
      </c>
      <c r="AG20" s="501" t="e">
        <f>COUNTIFS('14-Science &amp; Technology'!#REF!,A20,'14-Science &amp; Technology'!#REF!,1)</f>
        <v>#REF!</v>
      </c>
      <c r="AH20" s="501" t="e">
        <f>COUNTIFS('15-Macroeconomy'!#REF!,A20,'15-Macroeconomy'!#REF!,1)</f>
        <v>#REF!</v>
      </c>
      <c r="AI20" s="501" t="e">
        <f>COUNTIFS('16-Competitiveness'!#REF!,A20,'16-Competitiveness'!#REF!,1)</f>
        <v>#REF!</v>
      </c>
      <c r="AJ20" s="501" t="e">
        <f>COUNTIFS('19-Infrastructure'!#REF!,A20,'19-Infrastructure'!#REF!,1)</f>
        <v>#REF!</v>
      </c>
      <c r="AK20" s="501" t="e">
        <f>COUNTIFS('20-Environment'!#REF!,A20,'20-Environment'!#REF!,1)</f>
        <v>#REF!</v>
      </c>
      <c r="AL20" s="501" t="e">
        <f>COUNTIFS('21-OFW'!#REF!,A20,'21-OFW'!#REF!,1)</f>
        <v>#REF!</v>
      </c>
      <c r="AM20" s="508" t="e">
        <f t="shared" si="1"/>
        <v>#REF!</v>
      </c>
    </row>
    <row r="21" spans="1:39" x14ac:dyDescent="0.35">
      <c r="A21" s="504" t="s">
        <v>108</v>
      </c>
      <c r="B21" s="502" t="e">
        <f>COUNTIFS('CI &amp; HT'!#REF!,A21,'CI &amp; HT'!#REF!,1)</f>
        <v>#REF!</v>
      </c>
      <c r="C21" s="502" t="e">
        <f>COUNTIFS('5-Governance'!#REF!,A21,'5-Governance'!#REF!,1)</f>
        <v>#REF!</v>
      </c>
      <c r="D21" s="502" t="e">
        <f>COUNTIFS('6-Justice'!#REF!,A21,'6-Justice'!#REF!,1)</f>
        <v>#REF!</v>
      </c>
      <c r="E21" s="502" t="e">
        <f>COUNTIFS('7-Culture &amp; Values'!#REF!,A21,'7-Culture &amp; Values'!#REF!,1)</f>
        <v>#REF!</v>
      </c>
      <c r="F21" s="502" t="e">
        <f>COUNTIFS('8-Agriculture'!#REF!,A21,'8-Agriculture'!#REF!,1)</f>
        <v>#REF!</v>
      </c>
      <c r="G21" s="502" t="e">
        <f>COUNTIFS('9-Industry &amp; Services'!#REF!,A21,'9-Industry &amp; Services'!#REF!,1)</f>
        <v>#REF!</v>
      </c>
      <c r="H21" s="502" t="e">
        <f>COUNTIFS('10-Human Capital Development'!#REF!,A21,'10-Human Capital Development'!#REF!,1)</f>
        <v>#REF!</v>
      </c>
      <c r="I21" s="502" t="e">
        <f>COUNTIFS('11-Social Protection'!#REF!,A21,'11-Social Protection'!#REF!,1)</f>
        <v>#REF!</v>
      </c>
      <c r="J21" s="502" t="e">
        <f>COUNTIFS('12-Shelter and Housing'!#REF!,A21,'12-Shelter and Housing'!#REF!,1)</f>
        <v>#REF!</v>
      </c>
      <c r="K21" s="502" t="e">
        <f>COUNTIFS('13-Demographic Dividend'!#REF!,A21,'13-Demographic Dividend'!#REF!,1)</f>
        <v>#REF!</v>
      </c>
      <c r="L21" s="502" t="e">
        <f>COUNTIFS('14-Science &amp; Technology'!#REF!,A21,'14-Science &amp; Technology'!#REF!,1)</f>
        <v>#REF!</v>
      </c>
      <c r="M21" s="502" t="e">
        <f>COUNTIFS('15-Macroeconomy'!#REF!,A21,'15-Macroeconomy'!#REF!,1)</f>
        <v>#REF!</v>
      </c>
      <c r="N21" s="502" t="e">
        <f>COUNTIFS('16-Competitiveness'!#REF!,A21,'16-Competitiveness'!#REF!,1)</f>
        <v>#REF!</v>
      </c>
      <c r="O21" s="502" t="e">
        <f>COUNTIFS('19-Infrastructure'!#REF!,A21,'19-Infrastructure'!#REF!,1)</f>
        <v>#REF!</v>
      </c>
      <c r="P21" s="502" t="e">
        <f>COUNTIFS('20-Environment'!#REF!,A21,'20-Environment'!#REF!,1)</f>
        <v>#REF!</v>
      </c>
      <c r="Q21" s="502" t="e">
        <f>COUNTIFS('21-OFW'!#REF!,A21,'21-OFW'!#REF!,1)</f>
        <v>#REF!</v>
      </c>
      <c r="U21" s="501" t="e">
        <f t="shared" si="0"/>
        <v>#REF!</v>
      </c>
      <c r="W21" s="501" t="e">
        <f>COUNTIFS('CI &amp; HT'!#REF!,A21,'CI &amp; HT'!#REF!,1)</f>
        <v>#REF!</v>
      </c>
      <c r="X21" s="501" t="e">
        <f>COUNTIFS('5-Governance'!#REF!,A21,'5-Governance'!#REF!,1)</f>
        <v>#REF!</v>
      </c>
      <c r="Y21" s="501" t="e">
        <f>COUNTIFS('6-Justice'!#REF!,A21,'6-Justice'!#REF!,1)</f>
        <v>#REF!</v>
      </c>
      <c r="Z21" s="501" t="e">
        <f>COUNTIFS('7-Culture &amp; Values'!#REF!,A21,'7-Culture &amp; Values'!#REF!,1)</f>
        <v>#REF!</v>
      </c>
      <c r="AA21" s="501" t="e">
        <f>COUNTIFS('8-Agriculture'!#REF!,A21,'8-Agriculture'!#REF!,1)</f>
        <v>#REF!</v>
      </c>
      <c r="AB21" s="501" t="e">
        <f>COUNTIFS('9-Industry &amp; Services'!#REF!,A21,'9-Industry &amp; Services'!#REF!,1)</f>
        <v>#REF!</v>
      </c>
      <c r="AC21" s="501" t="e">
        <f>COUNTIFS('10-Human Capital Development'!#REF!,A21,'10-Human Capital Development'!#REF!,1)</f>
        <v>#REF!</v>
      </c>
      <c r="AD21" s="501" t="e">
        <f>COUNTIFS('11-Social Protection'!#REF!,A21,'11-Social Protection'!#REF!,1)</f>
        <v>#REF!</v>
      </c>
      <c r="AE21" s="501" t="e">
        <f>COUNTIFS('12-Shelter and Housing'!#REF!,A21,'12-Shelter and Housing'!#REF!,1)</f>
        <v>#REF!</v>
      </c>
      <c r="AF21" s="501" t="e">
        <f>COUNTIFS('13-Demographic Dividend'!#REF!,A21,'13-Demographic Dividend'!#REF!,1)</f>
        <v>#REF!</v>
      </c>
      <c r="AG21" s="501" t="e">
        <f>COUNTIFS('14-Science &amp; Technology'!#REF!,A21,'14-Science &amp; Technology'!#REF!,1)</f>
        <v>#REF!</v>
      </c>
      <c r="AH21" s="501" t="e">
        <f>COUNTIFS('15-Macroeconomy'!#REF!,A21,'15-Macroeconomy'!#REF!,1)</f>
        <v>#REF!</v>
      </c>
      <c r="AI21" s="501" t="e">
        <f>COUNTIFS('16-Competitiveness'!#REF!,A21,'16-Competitiveness'!#REF!,1)</f>
        <v>#REF!</v>
      </c>
      <c r="AJ21" s="501" t="e">
        <f>COUNTIFS('19-Infrastructure'!#REF!,A21,'19-Infrastructure'!#REF!,1)</f>
        <v>#REF!</v>
      </c>
      <c r="AK21" s="501" t="e">
        <f>COUNTIFS('20-Environment'!#REF!,A21,'20-Environment'!#REF!,1)</f>
        <v>#REF!</v>
      </c>
      <c r="AL21" s="501" t="e">
        <f>COUNTIFS('21-OFW'!#REF!,A21,'21-OFW'!#REF!,1)</f>
        <v>#REF!</v>
      </c>
      <c r="AM21" s="508" t="e">
        <f t="shared" si="1"/>
        <v>#REF!</v>
      </c>
    </row>
    <row r="22" spans="1:39" x14ac:dyDescent="0.35">
      <c r="A22" s="504" t="s">
        <v>220</v>
      </c>
      <c r="B22" s="502" t="e">
        <f>COUNTIFS('CI &amp; HT'!#REF!,A22,'CI &amp; HT'!#REF!,1)</f>
        <v>#REF!</v>
      </c>
      <c r="C22" s="502" t="e">
        <f>COUNTIFS('5-Governance'!#REF!,A22,'5-Governance'!#REF!,1)</f>
        <v>#REF!</v>
      </c>
      <c r="D22" s="502" t="e">
        <f>COUNTIFS('6-Justice'!#REF!,A22,'6-Justice'!#REF!,1)</f>
        <v>#REF!</v>
      </c>
      <c r="E22" s="502" t="e">
        <f>COUNTIFS('7-Culture &amp; Values'!#REF!,A22,'7-Culture &amp; Values'!#REF!,1)</f>
        <v>#REF!</v>
      </c>
      <c r="F22" s="502" t="e">
        <f>COUNTIFS('8-Agriculture'!#REF!,A22,'8-Agriculture'!#REF!,1)</f>
        <v>#REF!</v>
      </c>
      <c r="G22" s="502" t="e">
        <f>COUNTIFS('9-Industry &amp; Services'!#REF!,A22,'9-Industry &amp; Services'!#REF!,1)</f>
        <v>#REF!</v>
      </c>
      <c r="H22" s="502" t="e">
        <f>COUNTIFS('10-Human Capital Development'!#REF!,A22,'10-Human Capital Development'!#REF!,1)</f>
        <v>#REF!</v>
      </c>
      <c r="I22" s="502" t="e">
        <f>COUNTIFS('11-Social Protection'!#REF!,A22,'11-Social Protection'!#REF!,1)</f>
        <v>#REF!</v>
      </c>
      <c r="J22" s="502" t="e">
        <f>COUNTIFS('12-Shelter and Housing'!#REF!,A22,'12-Shelter and Housing'!#REF!,1)</f>
        <v>#REF!</v>
      </c>
      <c r="K22" s="502" t="e">
        <f>COUNTIFS('13-Demographic Dividend'!#REF!,A22,'13-Demographic Dividend'!#REF!,1)</f>
        <v>#REF!</v>
      </c>
      <c r="L22" s="502" t="e">
        <f>COUNTIFS('14-Science &amp; Technology'!#REF!,A22,'14-Science &amp; Technology'!#REF!,1)</f>
        <v>#REF!</v>
      </c>
      <c r="M22" s="502" t="e">
        <f>COUNTIFS('15-Macroeconomy'!#REF!,A22,'15-Macroeconomy'!#REF!,1)</f>
        <v>#REF!</v>
      </c>
      <c r="N22" s="502" t="e">
        <f>COUNTIFS('16-Competitiveness'!#REF!,A22,'16-Competitiveness'!#REF!,1)</f>
        <v>#REF!</v>
      </c>
      <c r="O22" s="502" t="e">
        <f>COUNTIFS('19-Infrastructure'!#REF!,A22,'19-Infrastructure'!#REF!,1)</f>
        <v>#REF!</v>
      </c>
      <c r="P22" s="502" t="e">
        <f>COUNTIFS('20-Environment'!#REF!,A22,'20-Environment'!#REF!,1)</f>
        <v>#REF!</v>
      </c>
      <c r="Q22" s="502" t="e">
        <f>COUNTIFS('21-OFW'!#REF!,A22,'21-OFW'!#REF!,1)</f>
        <v>#REF!</v>
      </c>
      <c r="U22" s="501" t="e">
        <f t="shared" si="0"/>
        <v>#REF!</v>
      </c>
      <c r="W22" s="501" t="e">
        <f>COUNTIFS('CI &amp; HT'!#REF!,A22,'CI &amp; HT'!#REF!,1)</f>
        <v>#REF!</v>
      </c>
      <c r="X22" s="501" t="e">
        <f>COUNTIFS('5-Governance'!#REF!,A22,'5-Governance'!#REF!,1)</f>
        <v>#REF!</v>
      </c>
      <c r="Y22" s="501" t="e">
        <f>COUNTIFS('6-Justice'!#REF!,A22,'6-Justice'!#REF!,1)</f>
        <v>#REF!</v>
      </c>
      <c r="Z22" s="501" t="e">
        <f>COUNTIFS('7-Culture &amp; Values'!#REF!,A22,'7-Culture &amp; Values'!#REF!,1)</f>
        <v>#REF!</v>
      </c>
      <c r="AA22" s="501" t="e">
        <f>COUNTIFS('8-Agriculture'!#REF!,A22,'8-Agriculture'!#REF!,1)</f>
        <v>#REF!</v>
      </c>
      <c r="AB22" s="501" t="e">
        <f>COUNTIFS('9-Industry &amp; Services'!#REF!,A22,'9-Industry &amp; Services'!#REF!,1)</f>
        <v>#REF!</v>
      </c>
      <c r="AC22" s="501" t="e">
        <f>COUNTIFS('10-Human Capital Development'!#REF!,A22,'10-Human Capital Development'!#REF!,1)</f>
        <v>#REF!</v>
      </c>
      <c r="AD22" s="501" t="e">
        <f>COUNTIFS('11-Social Protection'!#REF!,A22,'11-Social Protection'!#REF!,1)</f>
        <v>#REF!</v>
      </c>
      <c r="AE22" s="501" t="e">
        <f>COUNTIFS('12-Shelter and Housing'!#REF!,A22,'12-Shelter and Housing'!#REF!,1)</f>
        <v>#REF!</v>
      </c>
      <c r="AF22" s="501" t="e">
        <f>COUNTIFS('13-Demographic Dividend'!#REF!,A22,'13-Demographic Dividend'!#REF!,1)</f>
        <v>#REF!</v>
      </c>
      <c r="AG22" s="501" t="e">
        <f>COUNTIFS('14-Science &amp; Technology'!#REF!,A22,'14-Science &amp; Technology'!#REF!,1)</f>
        <v>#REF!</v>
      </c>
      <c r="AH22" s="501" t="e">
        <f>COUNTIFS('15-Macroeconomy'!#REF!,A22,'15-Macroeconomy'!#REF!,1)</f>
        <v>#REF!</v>
      </c>
      <c r="AI22" s="501" t="e">
        <f>COUNTIFS('16-Competitiveness'!#REF!,A22,'16-Competitiveness'!#REF!,1)</f>
        <v>#REF!</v>
      </c>
      <c r="AJ22" s="501" t="e">
        <f>COUNTIFS('19-Infrastructure'!#REF!,A22,'19-Infrastructure'!#REF!,1)</f>
        <v>#REF!</v>
      </c>
      <c r="AK22" s="501" t="e">
        <f>COUNTIFS('20-Environment'!#REF!,A22,'20-Environment'!#REF!,1)</f>
        <v>#REF!</v>
      </c>
      <c r="AL22" s="501" t="e">
        <f>COUNTIFS('21-OFW'!#REF!,A22,'21-OFW'!#REF!,1)</f>
        <v>#REF!</v>
      </c>
      <c r="AM22" s="508" t="e">
        <f t="shared" si="1"/>
        <v>#REF!</v>
      </c>
    </row>
    <row r="23" spans="1:39" x14ac:dyDescent="0.35">
      <c r="A23" s="504" t="s">
        <v>140</v>
      </c>
      <c r="B23" s="502" t="e">
        <f>COUNTIFS('CI &amp; HT'!#REF!,A23,'CI &amp; HT'!#REF!,1)</f>
        <v>#REF!</v>
      </c>
      <c r="C23" s="502" t="e">
        <f>COUNTIFS('5-Governance'!#REF!,A23,'5-Governance'!#REF!,1)</f>
        <v>#REF!</v>
      </c>
      <c r="D23" s="502" t="e">
        <f>COUNTIFS('6-Justice'!#REF!,A23,'6-Justice'!#REF!,1)</f>
        <v>#REF!</v>
      </c>
      <c r="E23" s="502" t="e">
        <f>COUNTIFS('7-Culture &amp; Values'!#REF!,A23,'7-Culture &amp; Values'!#REF!,1)</f>
        <v>#REF!</v>
      </c>
      <c r="F23" s="502" t="e">
        <f>COUNTIFS('8-Agriculture'!#REF!,A23,'8-Agriculture'!#REF!,1)</f>
        <v>#REF!</v>
      </c>
      <c r="G23" s="502" t="e">
        <f>COUNTIFS('9-Industry &amp; Services'!#REF!,A23,'9-Industry &amp; Services'!#REF!,1)</f>
        <v>#REF!</v>
      </c>
      <c r="H23" s="502" t="e">
        <f>COUNTIFS('10-Human Capital Development'!#REF!,A23,'10-Human Capital Development'!#REF!,1)</f>
        <v>#REF!</v>
      </c>
      <c r="I23" s="502" t="e">
        <f>COUNTIFS('11-Social Protection'!#REF!,A23,'11-Social Protection'!#REF!,1)</f>
        <v>#REF!</v>
      </c>
      <c r="J23" s="502" t="e">
        <f>COUNTIFS('12-Shelter and Housing'!#REF!,A23,'12-Shelter and Housing'!#REF!,1)</f>
        <v>#REF!</v>
      </c>
      <c r="K23" s="502" t="e">
        <f>COUNTIFS('13-Demographic Dividend'!#REF!,A23,'13-Demographic Dividend'!#REF!,1)</f>
        <v>#REF!</v>
      </c>
      <c r="L23" s="502" t="e">
        <f>COUNTIFS('14-Science &amp; Technology'!#REF!,A23,'14-Science &amp; Technology'!#REF!,1)</f>
        <v>#REF!</v>
      </c>
      <c r="M23" s="502" t="e">
        <f>COUNTIFS('15-Macroeconomy'!#REF!,A23,'15-Macroeconomy'!#REF!,1)</f>
        <v>#REF!</v>
      </c>
      <c r="N23" s="502" t="e">
        <f>COUNTIFS('16-Competitiveness'!#REF!,A23,'16-Competitiveness'!#REF!,1)</f>
        <v>#REF!</v>
      </c>
      <c r="O23" s="502" t="e">
        <f>COUNTIFS('19-Infrastructure'!#REF!,A23,'19-Infrastructure'!#REF!,1)</f>
        <v>#REF!</v>
      </c>
      <c r="P23" s="502" t="e">
        <f>COUNTIFS('20-Environment'!#REF!,A23,'20-Environment'!#REF!,1)</f>
        <v>#REF!</v>
      </c>
      <c r="Q23" s="502" t="e">
        <f>COUNTIFS('21-OFW'!#REF!,A23,'21-OFW'!#REF!,1)</f>
        <v>#REF!</v>
      </c>
      <c r="U23" s="501" t="e">
        <f t="shared" si="0"/>
        <v>#REF!</v>
      </c>
      <c r="W23" s="501" t="e">
        <f>COUNTIFS('CI &amp; HT'!#REF!,A23,'CI &amp; HT'!#REF!,1)</f>
        <v>#REF!</v>
      </c>
      <c r="X23" s="501" t="e">
        <f>COUNTIFS('5-Governance'!#REF!,A23,'5-Governance'!#REF!,1)</f>
        <v>#REF!</v>
      </c>
      <c r="Y23" s="501" t="e">
        <f>COUNTIFS('6-Justice'!#REF!,A23,'6-Justice'!#REF!,1)</f>
        <v>#REF!</v>
      </c>
      <c r="Z23" s="501" t="e">
        <f>COUNTIFS('7-Culture &amp; Values'!#REF!,A23,'7-Culture &amp; Values'!#REF!,1)</f>
        <v>#REF!</v>
      </c>
      <c r="AA23" s="501" t="e">
        <f>COUNTIFS('8-Agriculture'!#REF!,A23,'8-Agriculture'!#REF!,1)</f>
        <v>#REF!</v>
      </c>
      <c r="AB23" s="501" t="e">
        <f>COUNTIFS('9-Industry &amp; Services'!#REF!,A23,'9-Industry &amp; Services'!#REF!,1)</f>
        <v>#REF!</v>
      </c>
      <c r="AC23" s="501" t="e">
        <f>COUNTIFS('10-Human Capital Development'!#REF!,A23,'10-Human Capital Development'!#REF!,1)</f>
        <v>#REF!</v>
      </c>
      <c r="AD23" s="501" t="e">
        <f>COUNTIFS('11-Social Protection'!#REF!,A23,'11-Social Protection'!#REF!,1)</f>
        <v>#REF!</v>
      </c>
      <c r="AE23" s="501" t="e">
        <f>COUNTIFS('12-Shelter and Housing'!#REF!,A23,'12-Shelter and Housing'!#REF!,1)</f>
        <v>#REF!</v>
      </c>
      <c r="AF23" s="501" t="e">
        <f>COUNTIFS('13-Demographic Dividend'!#REF!,A23,'13-Demographic Dividend'!#REF!,1)</f>
        <v>#REF!</v>
      </c>
      <c r="AG23" s="501" t="e">
        <f>COUNTIFS('14-Science &amp; Technology'!#REF!,A23,'14-Science &amp; Technology'!#REF!,1)</f>
        <v>#REF!</v>
      </c>
      <c r="AH23" s="501" t="e">
        <f>COUNTIFS('15-Macroeconomy'!#REF!,A23,'15-Macroeconomy'!#REF!,1)</f>
        <v>#REF!</v>
      </c>
      <c r="AI23" s="501" t="e">
        <f>COUNTIFS('16-Competitiveness'!#REF!,A23,'16-Competitiveness'!#REF!,1)</f>
        <v>#REF!</v>
      </c>
      <c r="AJ23" s="501" t="e">
        <f>COUNTIFS('19-Infrastructure'!#REF!,A23,'19-Infrastructure'!#REF!,1)</f>
        <v>#REF!</v>
      </c>
      <c r="AK23" s="501" t="e">
        <f>COUNTIFS('20-Environment'!#REF!,A23,'20-Environment'!#REF!,1)</f>
        <v>#REF!</v>
      </c>
      <c r="AL23" s="501" t="e">
        <f>COUNTIFS('21-OFW'!#REF!,A23,'21-OFW'!#REF!,1)</f>
        <v>#REF!</v>
      </c>
      <c r="AM23" s="508" t="e">
        <f t="shared" si="1"/>
        <v>#REF!</v>
      </c>
    </row>
    <row r="24" spans="1:39" x14ac:dyDescent="0.35">
      <c r="A24" s="504" t="s">
        <v>992</v>
      </c>
      <c r="B24" s="502" t="e">
        <f>COUNTIFS('CI &amp; HT'!#REF!,A24,'CI &amp; HT'!#REF!,1)</f>
        <v>#REF!</v>
      </c>
      <c r="C24" s="502" t="e">
        <f>COUNTIFS('5-Governance'!#REF!,A24,'5-Governance'!#REF!,1)</f>
        <v>#REF!</v>
      </c>
      <c r="D24" s="502" t="e">
        <f>COUNTIFS('6-Justice'!#REF!,A24,'6-Justice'!#REF!,1)</f>
        <v>#REF!</v>
      </c>
      <c r="E24" s="502" t="e">
        <f>COUNTIFS('7-Culture &amp; Values'!#REF!,A24,'7-Culture &amp; Values'!#REF!,1)</f>
        <v>#REF!</v>
      </c>
      <c r="F24" s="502" t="e">
        <f>COUNTIFS('8-Agriculture'!#REF!,A24,'8-Agriculture'!#REF!,1)</f>
        <v>#REF!</v>
      </c>
      <c r="G24" s="502" t="e">
        <f>COUNTIFS('9-Industry &amp; Services'!#REF!,A24,'9-Industry &amp; Services'!#REF!,1)</f>
        <v>#REF!</v>
      </c>
      <c r="H24" s="502" t="e">
        <f>COUNTIFS('10-Human Capital Development'!#REF!,A24,'10-Human Capital Development'!#REF!,1)</f>
        <v>#REF!</v>
      </c>
      <c r="I24" s="502" t="e">
        <f>COUNTIFS('11-Social Protection'!#REF!,A24,'11-Social Protection'!#REF!,1)</f>
        <v>#REF!</v>
      </c>
      <c r="J24" s="502" t="e">
        <f>COUNTIFS('12-Shelter and Housing'!#REF!,A24,'12-Shelter and Housing'!#REF!,1)</f>
        <v>#REF!</v>
      </c>
      <c r="K24" s="502" t="e">
        <f>COUNTIFS('13-Demographic Dividend'!#REF!,A24,'13-Demographic Dividend'!#REF!,1)</f>
        <v>#REF!</v>
      </c>
      <c r="L24" s="502" t="e">
        <f>COUNTIFS('14-Science &amp; Technology'!#REF!,A24,'14-Science &amp; Technology'!#REF!,1)</f>
        <v>#REF!</v>
      </c>
      <c r="M24" s="502" t="e">
        <f>COUNTIFS('15-Macroeconomy'!#REF!,A24,'15-Macroeconomy'!#REF!,1)</f>
        <v>#REF!</v>
      </c>
      <c r="N24" s="502" t="e">
        <f>COUNTIFS('16-Competitiveness'!#REF!,A24,'16-Competitiveness'!#REF!,1)</f>
        <v>#REF!</v>
      </c>
      <c r="O24" s="502" t="e">
        <f>COUNTIFS('19-Infrastructure'!#REF!,A24,'19-Infrastructure'!#REF!,1)</f>
        <v>#REF!</v>
      </c>
      <c r="P24" s="502" t="e">
        <f>COUNTIFS('20-Environment'!#REF!,A24,'20-Environment'!#REF!,1)</f>
        <v>#REF!</v>
      </c>
      <c r="Q24" s="502" t="e">
        <f>COUNTIFS('21-OFW'!#REF!,A24,'21-OFW'!#REF!,1)</f>
        <v>#REF!</v>
      </c>
      <c r="U24" s="501" t="e">
        <f t="shared" si="0"/>
        <v>#REF!</v>
      </c>
      <c r="W24" s="501" t="e">
        <f>COUNTIFS('CI &amp; HT'!#REF!,A24,'CI &amp; HT'!#REF!,1)</f>
        <v>#REF!</v>
      </c>
      <c r="X24" s="501" t="e">
        <f>COUNTIFS('5-Governance'!#REF!,A24,'5-Governance'!#REF!,1)</f>
        <v>#REF!</v>
      </c>
      <c r="Y24" s="501" t="e">
        <f>COUNTIFS('6-Justice'!#REF!,A24,'6-Justice'!#REF!,1)</f>
        <v>#REF!</v>
      </c>
      <c r="Z24" s="501" t="e">
        <f>COUNTIFS('7-Culture &amp; Values'!#REF!,A24,'7-Culture &amp; Values'!#REF!,1)</f>
        <v>#REF!</v>
      </c>
      <c r="AA24" s="501" t="e">
        <f>COUNTIFS('8-Agriculture'!#REF!,A24,'8-Agriculture'!#REF!,1)</f>
        <v>#REF!</v>
      </c>
      <c r="AB24" s="501" t="e">
        <f>COUNTIFS('9-Industry &amp; Services'!#REF!,A24,'9-Industry &amp; Services'!#REF!,1)</f>
        <v>#REF!</v>
      </c>
      <c r="AC24" s="501" t="e">
        <f>COUNTIFS('10-Human Capital Development'!#REF!,A24,'10-Human Capital Development'!#REF!,1)</f>
        <v>#REF!</v>
      </c>
      <c r="AD24" s="501" t="e">
        <f>COUNTIFS('11-Social Protection'!#REF!,A24,'11-Social Protection'!#REF!,1)</f>
        <v>#REF!</v>
      </c>
      <c r="AE24" s="501" t="e">
        <f>COUNTIFS('12-Shelter and Housing'!#REF!,A24,'12-Shelter and Housing'!#REF!,1)</f>
        <v>#REF!</v>
      </c>
      <c r="AF24" s="501" t="e">
        <f>COUNTIFS('13-Demographic Dividend'!#REF!,A24,'13-Demographic Dividend'!#REF!,1)</f>
        <v>#REF!</v>
      </c>
      <c r="AG24" s="501" t="e">
        <f>COUNTIFS('14-Science &amp; Technology'!#REF!,A24,'14-Science &amp; Technology'!#REF!,1)</f>
        <v>#REF!</v>
      </c>
      <c r="AH24" s="501" t="e">
        <f>COUNTIFS('15-Macroeconomy'!#REF!,A24,'15-Macroeconomy'!#REF!,1)</f>
        <v>#REF!</v>
      </c>
      <c r="AI24" s="501" t="e">
        <f>COUNTIFS('16-Competitiveness'!#REF!,A24,'16-Competitiveness'!#REF!,1)</f>
        <v>#REF!</v>
      </c>
      <c r="AJ24" s="501" t="e">
        <f>COUNTIFS('19-Infrastructure'!#REF!,A24,'19-Infrastructure'!#REF!,1)</f>
        <v>#REF!</v>
      </c>
      <c r="AK24" s="501" t="e">
        <f>COUNTIFS('20-Environment'!#REF!,A24,'20-Environment'!#REF!,1)</f>
        <v>#REF!</v>
      </c>
      <c r="AL24" s="501" t="e">
        <f>COUNTIFS('21-OFW'!#REF!,A24,'21-OFW'!#REF!,1)</f>
        <v>#REF!</v>
      </c>
      <c r="AM24" s="508" t="e">
        <f t="shared" si="1"/>
        <v>#REF!</v>
      </c>
    </row>
    <row r="25" spans="1:39" x14ac:dyDescent="0.35">
      <c r="A25" s="504" t="s">
        <v>795</v>
      </c>
      <c r="B25" s="502" t="e">
        <f>COUNTIFS('CI &amp; HT'!#REF!,A25,'CI &amp; HT'!#REF!,1)</f>
        <v>#REF!</v>
      </c>
      <c r="C25" s="502" t="e">
        <f>COUNTIFS('5-Governance'!#REF!,A25,'5-Governance'!#REF!,1)</f>
        <v>#REF!</v>
      </c>
      <c r="D25" s="502" t="e">
        <f>COUNTIFS('6-Justice'!#REF!,A25,'6-Justice'!#REF!,1)</f>
        <v>#REF!</v>
      </c>
      <c r="E25" s="502" t="e">
        <f>COUNTIFS('7-Culture &amp; Values'!#REF!,A25,'7-Culture &amp; Values'!#REF!,1)</f>
        <v>#REF!</v>
      </c>
      <c r="F25" s="502" t="e">
        <f>COUNTIFS('8-Agriculture'!#REF!,A25,'8-Agriculture'!#REF!,1)</f>
        <v>#REF!</v>
      </c>
      <c r="G25" s="502" t="e">
        <f>COUNTIFS('9-Industry &amp; Services'!#REF!,A25,'9-Industry &amp; Services'!#REF!,1)</f>
        <v>#REF!</v>
      </c>
      <c r="H25" s="502" t="e">
        <f>COUNTIFS('10-Human Capital Development'!#REF!,A25,'10-Human Capital Development'!#REF!,1)</f>
        <v>#REF!</v>
      </c>
      <c r="I25" s="502" t="e">
        <f>COUNTIFS('11-Social Protection'!#REF!,A25,'11-Social Protection'!#REF!,1)</f>
        <v>#REF!</v>
      </c>
      <c r="J25" s="502" t="e">
        <f>COUNTIFS('12-Shelter and Housing'!#REF!,A25,'12-Shelter and Housing'!#REF!,1)</f>
        <v>#REF!</v>
      </c>
      <c r="K25" s="502" t="e">
        <f>COUNTIFS('13-Demographic Dividend'!#REF!,A25,'13-Demographic Dividend'!#REF!,1)</f>
        <v>#REF!</v>
      </c>
      <c r="L25" s="502" t="e">
        <f>COUNTIFS('14-Science &amp; Technology'!#REF!,A25,'14-Science &amp; Technology'!#REF!,1)</f>
        <v>#REF!</v>
      </c>
      <c r="M25" s="502" t="e">
        <f>COUNTIFS('15-Macroeconomy'!#REF!,A25,'15-Macroeconomy'!#REF!,1)</f>
        <v>#REF!</v>
      </c>
      <c r="N25" s="502" t="e">
        <f>COUNTIFS('16-Competitiveness'!#REF!,A25,'16-Competitiveness'!#REF!,1)</f>
        <v>#REF!</v>
      </c>
      <c r="O25" s="502" t="e">
        <f>COUNTIFS('19-Infrastructure'!#REF!,A25,'19-Infrastructure'!#REF!,1)</f>
        <v>#REF!</v>
      </c>
      <c r="P25" s="502" t="e">
        <f>COUNTIFS('20-Environment'!#REF!,A25,'20-Environment'!#REF!,1)</f>
        <v>#REF!</v>
      </c>
      <c r="Q25" s="502" t="e">
        <f>COUNTIFS('21-OFW'!#REF!,A25,'21-OFW'!#REF!,1)</f>
        <v>#REF!</v>
      </c>
      <c r="U25" s="501" t="e">
        <f t="shared" si="0"/>
        <v>#REF!</v>
      </c>
      <c r="W25" s="501" t="e">
        <f>COUNTIFS('CI &amp; HT'!#REF!,A25,'CI &amp; HT'!#REF!,1)</f>
        <v>#REF!</v>
      </c>
      <c r="X25" s="501" t="e">
        <f>COUNTIFS('5-Governance'!#REF!,A25,'5-Governance'!#REF!,1)</f>
        <v>#REF!</v>
      </c>
      <c r="Y25" s="501" t="e">
        <f>COUNTIFS('6-Justice'!#REF!,A25,'6-Justice'!#REF!,1)</f>
        <v>#REF!</v>
      </c>
      <c r="Z25" s="501" t="e">
        <f>COUNTIFS('7-Culture &amp; Values'!#REF!,A25,'7-Culture &amp; Values'!#REF!,1)</f>
        <v>#REF!</v>
      </c>
      <c r="AA25" s="501" t="e">
        <f>COUNTIFS('8-Agriculture'!#REF!,A25,'8-Agriculture'!#REF!,1)</f>
        <v>#REF!</v>
      </c>
      <c r="AB25" s="501" t="e">
        <f>COUNTIFS('9-Industry &amp; Services'!#REF!,A25,'9-Industry &amp; Services'!#REF!,1)</f>
        <v>#REF!</v>
      </c>
      <c r="AC25" s="501" t="e">
        <f>COUNTIFS('10-Human Capital Development'!#REF!,A25,'10-Human Capital Development'!#REF!,1)</f>
        <v>#REF!</v>
      </c>
      <c r="AD25" s="501" t="e">
        <f>COUNTIFS('11-Social Protection'!#REF!,A25,'11-Social Protection'!#REF!,1)</f>
        <v>#REF!</v>
      </c>
      <c r="AE25" s="501" t="e">
        <f>COUNTIFS('12-Shelter and Housing'!#REF!,A25,'12-Shelter and Housing'!#REF!,1)</f>
        <v>#REF!</v>
      </c>
      <c r="AF25" s="501" t="e">
        <f>COUNTIFS('13-Demographic Dividend'!#REF!,A25,'13-Demographic Dividend'!#REF!,1)</f>
        <v>#REF!</v>
      </c>
      <c r="AG25" s="501" t="e">
        <f>COUNTIFS('14-Science &amp; Technology'!#REF!,A25,'14-Science &amp; Technology'!#REF!,1)</f>
        <v>#REF!</v>
      </c>
      <c r="AH25" s="501" t="e">
        <f>COUNTIFS('15-Macroeconomy'!#REF!,A25,'15-Macroeconomy'!#REF!,1)</f>
        <v>#REF!</v>
      </c>
      <c r="AI25" s="501" t="e">
        <f>COUNTIFS('16-Competitiveness'!#REF!,A25,'16-Competitiveness'!#REF!,1)</f>
        <v>#REF!</v>
      </c>
      <c r="AJ25" s="501" t="e">
        <f>COUNTIFS('19-Infrastructure'!#REF!,A25,'19-Infrastructure'!#REF!,1)</f>
        <v>#REF!</v>
      </c>
      <c r="AK25" s="501" t="e">
        <f>COUNTIFS('20-Environment'!#REF!,A25,'20-Environment'!#REF!,1)</f>
        <v>#REF!</v>
      </c>
      <c r="AL25" s="501" t="e">
        <f>COUNTIFS('21-OFW'!#REF!,A25,'21-OFW'!#REF!,1)</f>
        <v>#REF!</v>
      </c>
      <c r="AM25" s="508" t="e">
        <f t="shared" si="1"/>
        <v>#REF!</v>
      </c>
    </row>
    <row r="26" spans="1:39" x14ac:dyDescent="0.35">
      <c r="A26" s="504" t="s">
        <v>1089</v>
      </c>
      <c r="B26" s="502" t="e">
        <f>COUNTIFS('CI &amp; HT'!#REF!,A26,'CI &amp; HT'!#REF!,1)</f>
        <v>#REF!</v>
      </c>
      <c r="C26" s="502" t="e">
        <f>COUNTIFS('5-Governance'!#REF!,A26,'5-Governance'!#REF!,1)</f>
        <v>#REF!</v>
      </c>
      <c r="D26" s="502" t="e">
        <f>COUNTIFS('6-Justice'!#REF!,A26,'6-Justice'!#REF!,1)</f>
        <v>#REF!</v>
      </c>
      <c r="E26" s="502" t="e">
        <f>COUNTIFS('7-Culture &amp; Values'!#REF!,A26,'7-Culture &amp; Values'!#REF!,1)</f>
        <v>#REF!</v>
      </c>
      <c r="F26" s="502" t="e">
        <f>COUNTIFS('8-Agriculture'!#REF!,A26,'8-Agriculture'!#REF!,1)</f>
        <v>#REF!</v>
      </c>
      <c r="G26" s="502" t="e">
        <f>COUNTIFS('9-Industry &amp; Services'!#REF!,A26,'9-Industry &amp; Services'!#REF!,1)</f>
        <v>#REF!</v>
      </c>
      <c r="H26" s="502" t="e">
        <f>COUNTIFS('10-Human Capital Development'!#REF!,A26,'10-Human Capital Development'!#REF!,1)</f>
        <v>#REF!</v>
      </c>
      <c r="I26" s="502" t="e">
        <f>COUNTIFS('11-Social Protection'!#REF!,A26,'11-Social Protection'!#REF!,1)</f>
        <v>#REF!</v>
      </c>
      <c r="J26" s="502" t="e">
        <f>COUNTIFS('12-Shelter and Housing'!#REF!,A26,'12-Shelter and Housing'!#REF!,1)</f>
        <v>#REF!</v>
      </c>
      <c r="K26" s="502" t="e">
        <f>COUNTIFS('13-Demographic Dividend'!#REF!,A26,'13-Demographic Dividend'!#REF!,1)</f>
        <v>#REF!</v>
      </c>
      <c r="L26" s="502" t="e">
        <f>COUNTIFS('14-Science &amp; Technology'!#REF!,A26,'14-Science &amp; Technology'!#REF!,1)</f>
        <v>#REF!</v>
      </c>
      <c r="M26" s="502" t="e">
        <f>COUNTIFS('15-Macroeconomy'!#REF!,A26,'15-Macroeconomy'!#REF!,1)</f>
        <v>#REF!</v>
      </c>
      <c r="N26" s="502" t="e">
        <f>COUNTIFS('16-Competitiveness'!#REF!,A26,'16-Competitiveness'!#REF!,1)</f>
        <v>#REF!</v>
      </c>
      <c r="O26" s="502" t="e">
        <f>COUNTIFS('19-Infrastructure'!#REF!,A26,'19-Infrastructure'!#REF!,1)</f>
        <v>#REF!</v>
      </c>
      <c r="P26" s="502" t="e">
        <f>COUNTIFS('20-Environment'!#REF!,A26,'20-Environment'!#REF!,1)</f>
        <v>#REF!</v>
      </c>
      <c r="Q26" s="502" t="e">
        <f>COUNTIFS('21-OFW'!#REF!,A26,'21-OFW'!#REF!,1)</f>
        <v>#REF!</v>
      </c>
      <c r="U26" s="501" t="e">
        <f t="shared" si="0"/>
        <v>#REF!</v>
      </c>
      <c r="W26" s="501" t="e">
        <f>COUNTIFS('CI &amp; HT'!#REF!,A26,'CI &amp; HT'!#REF!,1)</f>
        <v>#REF!</v>
      </c>
      <c r="X26" s="501" t="e">
        <f>COUNTIFS('5-Governance'!#REF!,A26,'5-Governance'!#REF!,1)</f>
        <v>#REF!</v>
      </c>
      <c r="Y26" s="501" t="e">
        <f>COUNTIFS('6-Justice'!#REF!,A26,'6-Justice'!#REF!,1)</f>
        <v>#REF!</v>
      </c>
      <c r="Z26" s="501" t="e">
        <f>COUNTIFS('7-Culture &amp; Values'!#REF!,A26,'7-Culture &amp; Values'!#REF!,1)</f>
        <v>#REF!</v>
      </c>
      <c r="AA26" s="501" t="e">
        <f>COUNTIFS('8-Agriculture'!#REF!,A26,'8-Agriculture'!#REF!,1)</f>
        <v>#REF!</v>
      </c>
      <c r="AB26" s="501" t="e">
        <f>COUNTIFS('9-Industry &amp; Services'!#REF!,A26,'9-Industry &amp; Services'!#REF!,1)</f>
        <v>#REF!</v>
      </c>
      <c r="AC26" s="501" t="e">
        <f>COUNTIFS('10-Human Capital Development'!#REF!,A26,'10-Human Capital Development'!#REF!,1)</f>
        <v>#REF!</v>
      </c>
      <c r="AD26" s="501" t="e">
        <f>COUNTIFS('11-Social Protection'!#REF!,A26,'11-Social Protection'!#REF!,1)</f>
        <v>#REF!</v>
      </c>
      <c r="AE26" s="501" t="e">
        <f>COUNTIFS('12-Shelter and Housing'!#REF!,A26,'12-Shelter and Housing'!#REF!,1)</f>
        <v>#REF!</v>
      </c>
      <c r="AF26" s="501" t="e">
        <f>COUNTIFS('13-Demographic Dividend'!#REF!,A26,'13-Demographic Dividend'!#REF!,1)</f>
        <v>#REF!</v>
      </c>
      <c r="AG26" s="501" t="e">
        <f>COUNTIFS('14-Science &amp; Technology'!#REF!,A26,'14-Science &amp; Technology'!#REF!,1)</f>
        <v>#REF!</v>
      </c>
      <c r="AH26" s="501" t="e">
        <f>COUNTIFS('15-Macroeconomy'!#REF!,A26,'15-Macroeconomy'!#REF!,1)</f>
        <v>#REF!</v>
      </c>
      <c r="AI26" s="501" t="e">
        <f>COUNTIFS('16-Competitiveness'!#REF!,A26,'16-Competitiveness'!#REF!,1)</f>
        <v>#REF!</v>
      </c>
      <c r="AJ26" s="501" t="e">
        <f>COUNTIFS('19-Infrastructure'!#REF!,A26,'19-Infrastructure'!#REF!,1)</f>
        <v>#REF!</v>
      </c>
      <c r="AK26" s="501" t="e">
        <f>COUNTIFS('20-Environment'!#REF!,A26,'20-Environment'!#REF!,1)</f>
        <v>#REF!</v>
      </c>
      <c r="AL26" s="501" t="e">
        <f>COUNTIFS('21-OFW'!#REF!,A26,'21-OFW'!#REF!,1)</f>
        <v>#REF!</v>
      </c>
      <c r="AM26" s="508" t="e">
        <f t="shared" si="1"/>
        <v>#REF!</v>
      </c>
    </row>
    <row r="27" spans="1:39" x14ac:dyDescent="0.35">
      <c r="A27" s="504" t="s">
        <v>15</v>
      </c>
      <c r="B27" s="502" t="e">
        <f>COUNTIFS('CI &amp; HT'!#REF!,A27,'CI &amp; HT'!#REF!,1)</f>
        <v>#REF!</v>
      </c>
      <c r="C27" s="502" t="e">
        <f>COUNTIFS('5-Governance'!#REF!,A27,'5-Governance'!#REF!,1)</f>
        <v>#REF!</v>
      </c>
      <c r="D27" s="502" t="e">
        <f>COUNTIFS('6-Justice'!#REF!,A27,'6-Justice'!#REF!,1)</f>
        <v>#REF!</v>
      </c>
      <c r="E27" s="502" t="e">
        <f>COUNTIFS('7-Culture &amp; Values'!#REF!,A27,'7-Culture &amp; Values'!#REF!,1)</f>
        <v>#REF!</v>
      </c>
      <c r="F27" s="502" t="e">
        <f>COUNTIFS('8-Agriculture'!#REF!,A27,'8-Agriculture'!#REF!,1)</f>
        <v>#REF!</v>
      </c>
      <c r="G27" s="502" t="e">
        <f>COUNTIFS('9-Industry &amp; Services'!#REF!,A27,'9-Industry &amp; Services'!#REF!,1)</f>
        <v>#REF!</v>
      </c>
      <c r="H27" s="502" t="e">
        <f>COUNTIFS('10-Human Capital Development'!#REF!,A27,'10-Human Capital Development'!#REF!,1)</f>
        <v>#REF!</v>
      </c>
      <c r="I27" s="502" t="e">
        <f>COUNTIFS('11-Social Protection'!#REF!,A27,'11-Social Protection'!#REF!,1)</f>
        <v>#REF!</v>
      </c>
      <c r="J27" s="502" t="e">
        <f>COUNTIFS('12-Shelter and Housing'!#REF!,A27,'12-Shelter and Housing'!#REF!,1)</f>
        <v>#REF!</v>
      </c>
      <c r="K27" s="502" t="e">
        <f>COUNTIFS('13-Demographic Dividend'!#REF!,A27,'13-Demographic Dividend'!#REF!,1)</f>
        <v>#REF!</v>
      </c>
      <c r="L27" s="502" t="e">
        <f>COUNTIFS('14-Science &amp; Technology'!#REF!,A27,'14-Science &amp; Technology'!#REF!,1)</f>
        <v>#REF!</v>
      </c>
      <c r="M27" s="502" t="e">
        <f>COUNTIFS('15-Macroeconomy'!#REF!,A27,'15-Macroeconomy'!#REF!,1)</f>
        <v>#REF!</v>
      </c>
      <c r="N27" s="502" t="e">
        <f>COUNTIFS('16-Competitiveness'!#REF!,A27,'16-Competitiveness'!#REF!,1)</f>
        <v>#REF!</v>
      </c>
      <c r="O27" s="502" t="e">
        <f>COUNTIFS('19-Infrastructure'!#REF!,A27,'19-Infrastructure'!#REF!,1)</f>
        <v>#REF!</v>
      </c>
      <c r="P27" s="502" t="e">
        <f>COUNTIFS('20-Environment'!#REF!,A27,'20-Environment'!#REF!,1)</f>
        <v>#REF!</v>
      </c>
      <c r="Q27" s="502" t="e">
        <f>COUNTIFS('21-OFW'!#REF!,A27,'21-OFW'!#REF!,1)</f>
        <v>#REF!</v>
      </c>
      <c r="U27" s="501" t="e">
        <f t="shared" si="0"/>
        <v>#REF!</v>
      </c>
      <c r="W27" s="501" t="e">
        <f>COUNTIFS('CI &amp; HT'!#REF!,A27,'CI &amp; HT'!#REF!,1)</f>
        <v>#REF!</v>
      </c>
      <c r="X27" s="501" t="e">
        <f>COUNTIFS('5-Governance'!#REF!,A27,'5-Governance'!#REF!,1)</f>
        <v>#REF!</v>
      </c>
      <c r="Y27" s="501" t="e">
        <f>COUNTIFS('6-Justice'!#REF!,A27,'6-Justice'!#REF!,1)</f>
        <v>#REF!</v>
      </c>
      <c r="Z27" s="501" t="e">
        <f>COUNTIFS('7-Culture &amp; Values'!#REF!,A27,'7-Culture &amp; Values'!#REF!,1)</f>
        <v>#REF!</v>
      </c>
      <c r="AA27" s="501" t="e">
        <f>COUNTIFS('8-Agriculture'!#REF!,A27,'8-Agriculture'!#REF!,1)</f>
        <v>#REF!</v>
      </c>
      <c r="AB27" s="501" t="e">
        <f>COUNTIFS('9-Industry &amp; Services'!#REF!,A27,'9-Industry &amp; Services'!#REF!,1)</f>
        <v>#REF!</v>
      </c>
      <c r="AC27" s="501" t="e">
        <f>COUNTIFS('10-Human Capital Development'!#REF!,A27,'10-Human Capital Development'!#REF!,1)</f>
        <v>#REF!</v>
      </c>
      <c r="AD27" s="501" t="e">
        <f>COUNTIFS('11-Social Protection'!#REF!,A27,'11-Social Protection'!#REF!,1)</f>
        <v>#REF!</v>
      </c>
      <c r="AE27" s="501" t="e">
        <f>COUNTIFS('12-Shelter and Housing'!#REF!,A27,'12-Shelter and Housing'!#REF!,1)</f>
        <v>#REF!</v>
      </c>
      <c r="AF27" s="501" t="e">
        <f>COUNTIFS('13-Demographic Dividend'!#REF!,A27,'13-Demographic Dividend'!#REF!,1)</f>
        <v>#REF!</v>
      </c>
      <c r="AG27" s="501" t="e">
        <f>COUNTIFS('14-Science &amp; Technology'!#REF!,A27,'14-Science &amp; Technology'!#REF!,1)</f>
        <v>#REF!</v>
      </c>
      <c r="AH27" s="501" t="e">
        <f>COUNTIFS('15-Macroeconomy'!#REF!,A27,'15-Macroeconomy'!#REF!,1)</f>
        <v>#REF!</v>
      </c>
      <c r="AI27" s="501" t="e">
        <f>COUNTIFS('16-Competitiveness'!#REF!,A27,'16-Competitiveness'!#REF!,1)</f>
        <v>#REF!</v>
      </c>
      <c r="AJ27" s="501" t="e">
        <f>COUNTIFS('19-Infrastructure'!#REF!,A27,'19-Infrastructure'!#REF!,1)</f>
        <v>#REF!</v>
      </c>
      <c r="AK27" s="501" t="e">
        <f>COUNTIFS('20-Environment'!#REF!,A27,'20-Environment'!#REF!,1)</f>
        <v>#REF!</v>
      </c>
      <c r="AL27" s="501" t="e">
        <f>COUNTIFS('21-OFW'!#REF!,A27,'21-OFW'!#REF!,1)</f>
        <v>#REF!</v>
      </c>
      <c r="AM27" s="508" t="e">
        <f t="shared" si="1"/>
        <v>#REF!</v>
      </c>
    </row>
    <row r="28" spans="1:39" x14ac:dyDescent="0.35">
      <c r="A28" s="504" t="s">
        <v>211</v>
      </c>
      <c r="B28" s="502" t="e">
        <f>COUNTIFS('CI &amp; HT'!#REF!,A28,'CI &amp; HT'!#REF!,1)</f>
        <v>#REF!</v>
      </c>
      <c r="C28" s="502" t="e">
        <f>COUNTIFS('5-Governance'!#REF!,A28,'5-Governance'!#REF!,1)</f>
        <v>#REF!</v>
      </c>
      <c r="D28" s="502" t="e">
        <f>COUNTIFS('6-Justice'!#REF!,A28,'6-Justice'!#REF!,1)</f>
        <v>#REF!</v>
      </c>
      <c r="E28" s="502" t="e">
        <f>COUNTIFS('7-Culture &amp; Values'!#REF!,A28,'7-Culture &amp; Values'!#REF!,1)</f>
        <v>#REF!</v>
      </c>
      <c r="F28" s="502" t="e">
        <f>COUNTIFS('8-Agriculture'!#REF!,A28,'8-Agriculture'!#REF!,1)</f>
        <v>#REF!</v>
      </c>
      <c r="G28" s="502" t="e">
        <f>COUNTIFS('9-Industry &amp; Services'!#REF!,A28,'9-Industry &amp; Services'!#REF!,1)</f>
        <v>#REF!</v>
      </c>
      <c r="H28" s="502" t="e">
        <f>COUNTIFS('10-Human Capital Development'!#REF!,A28,'10-Human Capital Development'!#REF!,1)</f>
        <v>#REF!</v>
      </c>
      <c r="I28" s="502" t="e">
        <f>COUNTIFS('11-Social Protection'!#REF!,A28,'11-Social Protection'!#REF!,1)</f>
        <v>#REF!</v>
      </c>
      <c r="J28" s="502" t="e">
        <f>COUNTIFS('12-Shelter and Housing'!#REF!,A28,'12-Shelter and Housing'!#REF!,1)</f>
        <v>#REF!</v>
      </c>
      <c r="K28" s="502" t="e">
        <f>COUNTIFS('13-Demographic Dividend'!#REF!,A28,'13-Demographic Dividend'!#REF!,1)</f>
        <v>#REF!</v>
      </c>
      <c r="L28" s="502" t="e">
        <f>COUNTIFS('14-Science &amp; Technology'!#REF!,A28,'14-Science &amp; Technology'!#REF!,1)</f>
        <v>#REF!</v>
      </c>
      <c r="M28" s="502" t="e">
        <f>COUNTIFS('15-Macroeconomy'!#REF!,A28,'15-Macroeconomy'!#REF!,1)</f>
        <v>#REF!</v>
      </c>
      <c r="N28" s="502" t="e">
        <f>COUNTIFS('16-Competitiveness'!#REF!,A28,'16-Competitiveness'!#REF!,1)</f>
        <v>#REF!</v>
      </c>
      <c r="O28" s="502" t="e">
        <f>COUNTIFS('19-Infrastructure'!#REF!,A28,'19-Infrastructure'!#REF!,1)</f>
        <v>#REF!</v>
      </c>
      <c r="P28" s="502" t="e">
        <f>COUNTIFS('20-Environment'!#REF!,A28,'20-Environment'!#REF!,1)</f>
        <v>#REF!</v>
      </c>
      <c r="Q28" s="502" t="e">
        <f>COUNTIFS('21-OFW'!#REF!,A28,'21-OFW'!#REF!,1)</f>
        <v>#REF!</v>
      </c>
      <c r="U28" s="501" t="e">
        <f t="shared" si="0"/>
        <v>#REF!</v>
      </c>
      <c r="W28" s="501" t="e">
        <f>COUNTIFS('CI &amp; HT'!#REF!,A28,'CI &amp; HT'!#REF!,1)</f>
        <v>#REF!</v>
      </c>
      <c r="X28" s="501" t="e">
        <f>COUNTIFS('5-Governance'!#REF!,A28,'5-Governance'!#REF!,1)</f>
        <v>#REF!</v>
      </c>
      <c r="Y28" s="501" t="e">
        <f>COUNTIFS('6-Justice'!#REF!,A28,'6-Justice'!#REF!,1)</f>
        <v>#REF!</v>
      </c>
      <c r="Z28" s="501" t="e">
        <f>COUNTIFS('7-Culture &amp; Values'!#REF!,A28,'7-Culture &amp; Values'!#REF!,1)</f>
        <v>#REF!</v>
      </c>
      <c r="AA28" s="501" t="e">
        <f>COUNTIFS('8-Agriculture'!#REF!,A28,'8-Agriculture'!#REF!,1)</f>
        <v>#REF!</v>
      </c>
      <c r="AB28" s="501" t="e">
        <f>COUNTIFS('9-Industry &amp; Services'!#REF!,A28,'9-Industry &amp; Services'!#REF!,1)</f>
        <v>#REF!</v>
      </c>
      <c r="AC28" s="501" t="e">
        <f>COUNTIFS('10-Human Capital Development'!#REF!,A28,'10-Human Capital Development'!#REF!,1)</f>
        <v>#REF!</v>
      </c>
      <c r="AD28" s="501" t="e">
        <f>COUNTIFS('11-Social Protection'!#REF!,A28,'11-Social Protection'!#REF!,1)</f>
        <v>#REF!</v>
      </c>
      <c r="AE28" s="501" t="e">
        <f>COUNTIFS('12-Shelter and Housing'!#REF!,A28,'12-Shelter and Housing'!#REF!,1)</f>
        <v>#REF!</v>
      </c>
      <c r="AF28" s="501" t="e">
        <f>COUNTIFS('13-Demographic Dividend'!#REF!,A28,'13-Demographic Dividend'!#REF!,1)</f>
        <v>#REF!</v>
      </c>
      <c r="AG28" s="501" t="e">
        <f>COUNTIFS('14-Science &amp; Technology'!#REF!,A28,'14-Science &amp; Technology'!#REF!,1)</f>
        <v>#REF!</v>
      </c>
      <c r="AH28" s="501" t="e">
        <f>COUNTIFS('15-Macroeconomy'!#REF!,A28,'15-Macroeconomy'!#REF!,1)</f>
        <v>#REF!</v>
      </c>
      <c r="AI28" s="501" t="e">
        <f>COUNTIFS('16-Competitiveness'!#REF!,A28,'16-Competitiveness'!#REF!,1)</f>
        <v>#REF!</v>
      </c>
      <c r="AJ28" s="501" t="e">
        <f>COUNTIFS('19-Infrastructure'!#REF!,A28,'19-Infrastructure'!#REF!,1)</f>
        <v>#REF!</v>
      </c>
      <c r="AK28" s="501" t="e">
        <f>COUNTIFS('20-Environment'!#REF!,A28,'20-Environment'!#REF!,1)</f>
        <v>#REF!</v>
      </c>
      <c r="AL28" s="501" t="e">
        <f>COUNTIFS('21-OFW'!#REF!,A28,'21-OFW'!#REF!,1)</f>
        <v>#REF!</v>
      </c>
      <c r="AM28" s="508" t="e">
        <f t="shared" si="1"/>
        <v>#REF!</v>
      </c>
    </row>
    <row r="29" spans="1:39" x14ac:dyDescent="0.35">
      <c r="A29" s="504" t="s">
        <v>184</v>
      </c>
      <c r="B29" s="502" t="e">
        <f>COUNTIFS('CI &amp; HT'!#REF!,A29,'CI &amp; HT'!#REF!,1)</f>
        <v>#REF!</v>
      </c>
      <c r="C29" s="502" t="e">
        <f>COUNTIFS('5-Governance'!#REF!,A29,'5-Governance'!#REF!,1)</f>
        <v>#REF!</v>
      </c>
      <c r="D29" s="502" t="e">
        <f>COUNTIFS('6-Justice'!#REF!,A29,'6-Justice'!#REF!,1)</f>
        <v>#REF!</v>
      </c>
      <c r="E29" s="502" t="e">
        <f>COUNTIFS('7-Culture &amp; Values'!#REF!,A29,'7-Culture &amp; Values'!#REF!,1)</f>
        <v>#REF!</v>
      </c>
      <c r="F29" s="502" t="e">
        <f>COUNTIFS('8-Agriculture'!#REF!,A29,'8-Agriculture'!#REF!,1)</f>
        <v>#REF!</v>
      </c>
      <c r="G29" s="502" t="e">
        <f>COUNTIFS('9-Industry &amp; Services'!#REF!,A29,'9-Industry &amp; Services'!#REF!,1)</f>
        <v>#REF!</v>
      </c>
      <c r="H29" s="502" t="e">
        <f>COUNTIFS('10-Human Capital Development'!#REF!,A29,'10-Human Capital Development'!#REF!,1)</f>
        <v>#REF!</v>
      </c>
      <c r="I29" s="502" t="e">
        <f>COUNTIFS('11-Social Protection'!#REF!,A29,'11-Social Protection'!#REF!,1)</f>
        <v>#REF!</v>
      </c>
      <c r="J29" s="502" t="e">
        <f>COUNTIFS('12-Shelter and Housing'!#REF!,A29,'12-Shelter and Housing'!#REF!,1)</f>
        <v>#REF!</v>
      </c>
      <c r="K29" s="502" t="e">
        <f>COUNTIFS('13-Demographic Dividend'!#REF!,A29,'13-Demographic Dividend'!#REF!,1)</f>
        <v>#REF!</v>
      </c>
      <c r="L29" s="502" t="e">
        <f>COUNTIFS('14-Science &amp; Technology'!#REF!,A29,'14-Science &amp; Technology'!#REF!,1)</f>
        <v>#REF!</v>
      </c>
      <c r="M29" s="502" t="e">
        <f>COUNTIFS('15-Macroeconomy'!#REF!,A29,'15-Macroeconomy'!#REF!,1)</f>
        <v>#REF!</v>
      </c>
      <c r="N29" s="502" t="e">
        <f>COUNTIFS('16-Competitiveness'!#REF!,A29,'16-Competitiveness'!#REF!,1)</f>
        <v>#REF!</v>
      </c>
      <c r="O29" s="502" t="e">
        <f>COUNTIFS('19-Infrastructure'!#REF!,A29,'19-Infrastructure'!#REF!,1)</f>
        <v>#REF!</v>
      </c>
      <c r="P29" s="502" t="e">
        <f>COUNTIFS('20-Environment'!#REF!,A29,'20-Environment'!#REF!,1)</f>
        <v>#REF!</v>
      </c>
      <c r="Q29" s="502" t="e">
        <f>COUNTIFS('21-OFW'!#REF!,A29,'21-OFW'!#REF!,1)</f>
        <v>#REF!</v>
      </c>
      <c r="U29" s="501" t="e">
        <f t="shared" si="0"/>
        <v>#REF!</v>
      </c>
      <c r="W29" s="501" t="e">
        <f>COUNTIFS('CI &amp; HT'!#REF!,A29,'CI &amp; HT'!#REF!,1)</f>
        <v>#REF!</v>
      </c>
      <c r="X29" s="501" t="e">
        <f>COUNTIFS('5-Governance'!#REF!,A29,'5-Governance'!#REF!,1)</f>
        <v>#REF!</v>
      </c>
      <c r="Y29" s="501" t="e">
        <f>COUNTIFS('6-Justice'!#REF!,A29,'6-Justice'!#REF!,1)</f>
        <v>#REF!</v>
      </c>
      <c r="Z29" s="501" t="e">
        <f>COUNTIFS('7-Culture &amp; Values'!#REF!,A29,'7-Culture &amp; Values'!#REF!,1)</f>
        <v>#REF!</v>
      </c>
      <c r="AA29" s="501" t="e">
        <f>COUNTIFS('8-Agriculture'!#REF!,A29,'8-Agriculture'!#REF!,1)</f>
        <v>#REF!</v>
      </c>
      <c r="AB29" s="501" t="e">
        <f>COUNTIFS('9-Industry &amp; Services'!#REF!,A29,'9-Industry &amp; Services'!#REF!,1)</f>
        <v>#REF!</v>
      </c>
      <c r="AC29" s="501" t="e">
        <f>COUNTIFS('10-Human Capital Development'!#REF!,A29,'10-Human Capital Development'!#REF!,1)</f>
        <v>#REF!</v>
      </c>
      <c r="AD29" s="501" t="e">
        <f>COUNTIFS('11-Social Protection'!#REF!,A29,'11-Social Protection'!#REF!,1)</f>
        <v>#REF!</v>
      </c>
      <c r="AE29" s="501" t="e">
        <f>COUNTIFS('12-Shelter and Housing'!#REF!,A29,'12-Shelter and Housing'!#REF!,1)</f>
        <v>#REF!</v>
      </c>
      <c r="AF29" s="501" t="e">
        <f>COUNTIFS('13-Demographic Dividend'!#REF!,A29,'13-Demographic Dividend'!#REF!,1)</f>
        <v>#REF!</v>
      </c>
      <c r="AG29" s="501" t="e">
        <f>COUNTIFS('14-Science &amp; Technology'!#REF!,A29,'14-Science &amp; Technology'!#REF!,1)</f>
        <v>#REF!</v>
      </c>
      <c r="AH29" s="501" t="e">
        <f>COUNTIFS('15-Macroeconomy'!#REF!,A29,'15-Macroeconomy'!#REF!,1)</f>
        <v>#REF!</v>
      </c>
      <c r="AI29" s="501" t="e">
        <f>COUNTIFS('16-Competitiveness'!#REF!,A29,'16-Competitiveness'!#REF!,1)</f>
        <v>#REF!</v>
      </c>
      <c r="AJ29" s="501" t="e">
        <f>COUNTIFS('19-Infrastructure'!#REF!,A29,'19-Infrastructure'!#REF!,1)</f>
        <v>#REF!</v>
      </c>
      <c r="AK29" s="501" t="e">
        <f>COUNTIFS('20-Environment'!#REF!,A29,'20-Environment'!#REF!,1)</f>
        <v>#REF!</v>
      </c>
      <c r="AL29" s="501" t="e">
        <f>COUNTIFS('21-OFW'!#REF!,A29,'21-OFW'!#REF!,1)</f>
        <v>#REF!</v>
      </c>
      <c r="AM29" s="508" t="e">
        <f t="shared" si="1"/>
        <v>#REF!</v>
      </c>
    </row>
    <row r="30" spans="1:39" x14ac:dyDescent="0.35">
      <c r="A30" s="504" t="s">
        <v>150</v>
      </c>
      <c r="B30" s="502" t="e">
        <f>COUNTIFS('CI &amp; HT'!#REF!,A30,'CI &amp; HT'!#REF!,1)</f>
        <v>#REF!</v>
      </c>
      <c r="C30" s="502" t="e">
        <f>COUNTIFS('5-Governance'!#REF!,A30,'5-Governance'!#REF!,1)</f>
        <v>#REF!</v>
      </c>
      <c r="D30" s="502" t="e">
        <f>COUNTIFS('6-Justice'!#REF!,A30,'6-Justice'!#REF!,1)</f>
        <v>#REF!</v>
      </c>
      <c r="E30" s="502" t="e">
        <f>COUNTIFS('7-Culture &amp; Values'!#REF!,A30,'7-Culture &amp; Values'!#REF!,1)</f>
        <v>#REF!</v>
      </c>
      <c r="F30" s="502" t="e">
        <f>COUNTIFS('8-Agriculture'!#REF!,A30,'8-Agriculture'!#REF!,1)</f>
        <v>#REF!</v>
      </c>
      <c r="G30" s="502" t="e">
        <f>COUNTIFS('9-Industry &amp; Services'!#REF!,A30,'9-Industry &amp; Services'!#REF!,1)</f>
        <v>#REF!</v>
      </c>
      <c r="H30" s="502" t="e">
        <f>COUNTIFS('10-Human Capital Development'!#REF!,A30,'10-Human Capital Development'!#REF!,1)</f>
        <v>#REF!</v>
      </c>
      <c r="I30" s="502" t="e">
        <f>COUNTIFS('11-Social Protection'!#REF!,A30,'11-Social Protection'!#REF!,1)</f>
        <v>#REF!</v>
      </c>
      <c r="J30" s="502" t="e">
        <f>COUNTIFS('12-Shelter and Housing'!#REF!,A30,'12-Shelter and Housing'!#REF!,1)</f>
        <v>#REF!</v>
      </c>
      <c r="K30" s="502" t="e">
        <f>COUNTIFS('13-Demographic Dividend'!#REF!,A30,'13-Demographic Dividend'!#REF!,1)</f>
        <v>#REF!</v>
      </c>
      <c r="L30" s="502" t="e">
        <f>COUNTIFS('14-Science &amp; Technology'!#REF!,A30,'14-Science &amp; Technology'!#REF!,1)</f>
        <v>#REF!</v>
      </c>
      <c r="M30" s="502" t="e">
        <f>COUNTIFS('15-Macroeconomy'!#REF!,A30,'15-Macroeconomy'!#REF!,1)</f>
        <v>#REF!</v>
      </c>
      <c r="N30" s="502" t="e">
        <f>COUNTIFS('16-Competitiveness'!#REF!,A30,'16-Competitiveness'!#REF!,1)</f>
        <v>#REF!</v>
      </c>
      <c r="O30" s="502" t="e">
        <f>COUNTIFS('19-Infrastructure'!#REF!,A30,'19-Infrastructure'!#REF!,1)</f>
        <v>#REF!</v>
      </c>
      <c r="P30" s="502" t="e">
        <f>COUNTIFS('20-Environment'!#REF!,A30,'20-Environment'!#REF!,1)</f>
        <v>#REF!</v>
      </c>
      <c r="Q30" s="502" t="e">
        <f>COUNTIFS('21-OFW'!#REF!,A30,'21-OFW'!#REF!,1)</f>
        <v>#REF!</v>
      </c>
      <c r="U30" s="501" t="e">
        <f t="shared" si="0"/>
        <v>#REF!</v>
      </c>
      <c r="W30" s="501" t="e">
        <f>COUNTIFS('CI &amp; HT'!#REF!,A30,'CI &amp; HT'!#REF!,1)</f>
        <v>#REF!</v>
      </c>
      <c r="X30" s="501" t="e">
        <f>COUNTIFS('5-Governance'!#REF!,A30,'5-Governance'!#REF!,1)</f>
        <v>#REF!</v>
      </c>
      <c r="Y30" s="501" t="e">
        <f>COUNTIFS('6-Justice'!#REF!,A30,'6-Justice'!#REF!,1)</f>
        <v>#REF!</v>
      </c>
      <c r="Z30" s="501" t="e">
        <f>COUNTIFS('7-Culture &amp; Values'!#REF!,A30,'7-Culture &amp; Values'!#REF!,1)</f>
        <v>#REF!</v>
      </c>
      <c r="AA30" s="501" t="e">
        <f>COUNTIFS('8-Agriculture'!#REF!,A30,'8-Agriculture'!#REF!,1)</f>
        <v>#REF!</v>
      </c>
      <c r="AB30" s="501" t="e">
        <f>COUNTIFS('9-Industry &amp; Services'!#REF!,A30,'9-Industry &amp; Services'!#REF!,1)</f>
        <v>#REF!</v>
      </c>
      <c r="AC30" s="501" t="e">
        <f>COUNTIFS('10-Human Capital Development'!#REF!,A30,'10-Human Capital Development'!#REF!,1)</f>
        <v>#REF!</v>
      </c>
      <c r="AD30" s="501" t="e">
        <f>COUNTIFS('11-Social Protection'!#REF!,A30,'11-Social Protection'!#REF!,1)</f>
        <v>#REF!</v>
      </c>
      <c r="AE30" s="501" t="e">
        <f>COUNTIFS('12-Shelter and Housing'!#REF!,A30,'12-Shelter and Housing'!#REF!,1)</f>
        <v>#REF!</v>
      </c>
      <c r="AF30" s="501" t="e">
        <f>COUNTIFS('13-Demographic Dividend'!#REF!,A30,'13-Demographic Dividend'!#REF!,1)</f>
        <v>#REF!</v>
      </c>
      <c r="AG30" s="501" t="e">
        <f>COUNTIFS('14-Science &amp; Technology'!#REF!,A30,'14-Science &amp; Technology'!#REF!,1)</f>
        <v>#REF!</v>
      </c>
      <c r="AH30" s="501" t="e">
        <f>COUNTIFS('15-Macroeconomy'!#REF!,A30,'15-Macroeconomy'!#REF!,1)</f>
        <v>#REF!</v>
      </c>
      <c r="AI30" s="501" t="e">
        <f>COUNTIFS('16-Competitiveness'!#REF!,A30,'16-Competitiveness'!#REF!,1)</f>
        <v>#REF!</v>
      </c>
      <c r="AJ30" s="501" t="e">
        <f>COUNTIFS('19-Infrastructure'!#REF!,A30,'19-Infrastructure'!#REF!,1)</f>
        <v>#REF!</v>
      </c>
      <c r="AK30" s="501" t="e">
        <f>COUNTIFS('20-Environment'!#REF!,A30,'20-Environment'!#REF!,1)</f>
        <v>#REF!</v>
      </c>
      <c r="AL30" s="501" t="e">
        <f>COUNTIFS('21-OFW'!#REF!,A30,'21-OFW'!#REF!,1)</f>
        <v>#REF!</v>
      </c>
      <c r="AM30" s="508" t="e">
        <f t="shared" si="1"/>
        <v>#REF!</v>
      </c>
    </row>
    <row r="31" spans="1:39" x14ac:dyDescent="0.35">
      <c r="A31" s="504" t="s">
        <v>136</v>
      </c>
      <c r="B31" s="502" t="e">
        <f>COUNTIFS('CI &amp; HT'!#REF!,A31,'CI &amp; HT'!#REF!,1)</f>
        <v>#REF!</v>
      </c>
      <c r="C31" s="502" t="e">
        <f>COUNTIFS('5-Governance'!#REF!,A31,'5-Governance'!#REF!,1)</f>
        <v>#REF!</v>
      </c>
      <c r="D31" s="502" t="e">
        <f>COUNTIFS('6-Justice'!#REF!,A31,'6-Justice'!#REF!,1)</f>
        <v>#REF!</v>
      </c>
      <c r="E31" s="502" t="e">
        <f>COUNTIFS('7-Culture &amp; Values'!#REF!,A31,'7-Culture &amp; Values'!#REF!,1)</f>
        <v>#REF!</v>
      </c>
      <c r="F31" s="502" t="e">
        <f>COUNTIFS('8-Agriculture'!#REF!,A31,'8-Agriculture'!#REF!,1)</f>
        <v>#REF!</v>
      </c>
      <c r="G31" s="502" t="e">
        <f>COUNTIFS('9-Industry &amp; Services'!#REF!,A31,'9-Industry &amp; Services'!#REF!,1)</f>
        <v>#REF!</v>
      </c>
      <c r="H31" s="502" t="e">
        <f>COUNTIFS('10-Human Capital Development'!#REF!,A31,'10-Human Capital Development'!#REF!,1)</f>
        <v>#REF!</v>
      </c>
      <c r="I31" s="502" t="e">
        <f>COUNTIFS('11-Social Protection'!#REF!,A31,'11-Social Protection'!#REF!,1)</f>
        <v>#REF!</v>
      </c>
      <c r="J31" s="502" t="e">
        <f>COUNTIFS('12-Shelter and Housing'!#REF!,A31,'12-Shelter and Housing'!#REF!,1)</f>
        <v>#REF!</v>
      </c>
      <c r="K31" s="502" t="e">
        <f>COUNTIFS('13-Demographic Dividend'!#REF!,A31,'13-Demographic Dividend'!#REF!,1)</f>
        <v>#REF!</v>
      </c>
      <c r="L31" s="502" t="e">
        <f>COUNTIFS('14-Science &amp; Technology'!#REF!,A31,'14-Science &amp; Technology'!#REF!,1)</f>
        <v>#REF!</v>
      </c>
      <c r="M31" s="502" t="e">
        <f>COUNTIFS('15-Macroeconomy'!#REF!,A31,'15-Macroeconomy'!#REF!,1)</f>
        <v>#REF!</v>
      </c>
      <c r="N31" s="502" t="e">
        <f>COUNTIFS('16-Competitiveness'!#REF!,A31,'16-Competitiveness'!#REF!,1)</f>
        <v>#REF!</v>
      </c>
      <c r="O31" s="502" t="e">
        <f>COUNTIFS('19-Infrastructure'!#REF!,A31,'19-Infrastructure'!#REF!,1)</f>
        <v>#REF!</v>
      </c>
      <c r="P31" s="502" t="e">
        <f>COUNTIFS('20-Environment'!#REF!,A31,'20-Environment'!#REF!,1)</f>
        <v>#REF!</v>
      </c>
      <c r="Q31" s="502" t="e">
        <f>COUNTIFS('21-OFW'!#REF!,A31,'21-OFW'!#REF!,1)</f>
        <v>#REF!</v>
      </c>
      <c r="U31" s="501" t="e">
        <f t="shared" si="0"/>
        <v>#REF!</v>
      </c>
      <c r="W31" s="501" t="e">
        <f>COUNTIFS('CI &amp; HT'!#REF!,A31,'CI &amp; HT'!#REF!,1)</f>
        <v>#REF!</v>
      </c>
      <c r="X31" s="501" t="e">
        <f>COUNTIFS('5-Governance'!#REF!,A31,'5-Governance'!#REF!,1)</f>
        <v>#REF!</v>
      </c>
      <c r="Y31" s="501" t="e">
        <f>COUNTIFS('6-Justice'!#REF!,A31,'6-Justice'!#REF!,1)</f>
        <v>#REF!</v>
      </c>
      <c r="Z31" s="501" t="e">
        <f>COUNTIFS('7-Culture &amp; Values'!#REF!,A31,'7-Culture &amp; Values'!#REF!,1)</f>
        <v>#REF!</v>
      </c>
      <c r="AA31" s="501" t="e">
        <f>COUNTIFS('8-Agriculture'!#REF!,A31,'8-Agriculture'!#REF!,1)</f>
        <v>#REF!</v>
      </c>
      <c r="AB31" s="501" t="e">
        <f>COUNTIFS('9-Industry &amp; Services'!#REF!,A31,'9-Industry &amp; Services'!#REF!,1)</f>
        <v>#REF!</v>
      </c>
      <c r="AC31" s="501" t="e">
        <f>COUNTIFS('10-Human Capital Development'!#REF!,A31,'10-Human Capital Development'!#REF!,1)</f>
        <v>#REF!</v>
      </c>
      <c r="AD31" s="501" t="e">
        <f>COUNTIFS('11-Social Protection'!#REF!,A31,'11-Social Protection'!#REF!,1)</f>
        <v>#REF!</v>
      </c>
      <c r="AE31" s="501" t="e">
        <f>COUNTIFS('12-Shelter and Housing'!#REF!,A31,'12-Shelter and Housing'!#REF!,1)</f>
        <v>#REF!</v>
      </c>
      <c r="AF31" s="501" t="e">
        <f>COUNTIFS('13-Demographic Dividend'!#REF!,A31,'13-Demographic Dividend'!#REF!,1)</f>
        <v>#REF!</v>
      </c>
      <c r="AG31" s="501" t="e">
        <f>COUNTIFS('14-Science &amp; Technology'!#REF!,A31,'14-Science &amp; Technology'!#REF!,1)</f>
        <v>#REF!</v>
      </c>
      <c r="AH31" s="501" t="e">
        <f>COUNTIFS('15-Macroeconomy'!#REF!,A31,'15-Macroeconomy'!#REF!,1)</f>
        <v>#REF!</v>
      </c>
      <c r="AI31" s="501" t="e">
        <f>COUNTIFS('16-Competitiveness'!#REF!,A31,'16-Competitiveness'!#REF!,1)</f>
        <v>#REF!</v>
      </c>
      <c r="AJ31" s="501" t="e">
        <f>COUNTIFS('19-Infrastructure'!#REF!,A31,'19-Infrastructure'!#REF!,1)</f>
        <v>#REF!</v>
      </c>
      <c r="AK31" s="501" t="e">
        <f>COUNTIFS('20-Environment'!#REF!,A31,'20-Environment'!#REF!,1)</f>
        <v>#REF!</v>
      </c>
      <c r="AL31" s="501" t="e">
        <f>COUNTIFS('21-OFW'!#REF!,A31,'21-OFW'!#REF!,1)</f>
        <v>#REF!</v>
      </c>
      <c r="AM31" s="508" t="e">
        <f t="shared" si="1"/>
        <v>#REF!</v>
      </c>
    </row>
    <row r="32" spans="1:39" x14ac:dyDescent="0.35">
      <c r="A32" s="504" t="s">
        <v>1098</v>
      </c>
      <c r="B32" s="502" t="e">
        <f>COUNTIFS('CI &amp; HT'!#REF!,A32,'CI &amp; HT'!#REF!,1)</f>
        <v>#REF!</v>
      </c>
      <c r="C32" s="502" t="e">
        <f>COUNTIFS('5-Governance'!#REF!,A32,'5-Governance'!#REF!,1)</f>
        <v>#REF!</v>
      </c>
      <c r="D32" s="502" t="e">
        <f>COUNTIFS('6-Justice'!#REF!,A32,'6-Justice'!#REF!,1)</f>
        <v>#REF!</v>
      </c>
      <c r="E32" s="502" t="e">
        <f>COUNTIFS('7-Culture &amp; Values'!#REF!,A32,'7-Culture &amp; Values'!#REF!,1)</f>
        <v>#REF!</v>
      </c>
      <c r="F32" s="502" t="e">
        <f>COUNTIFS('8-Agriculture'!#REF!,A32,'8-Agriculture'!#REF!,1)</f>
        <v>#REF!</v>
      </c>
      <c r="G32" s="502" t="e">
        <f>COUNTIFS('9-Industry &amp; Services'!#REF!,A32,'9-Industry &amp; Services'!#REF!,1)</f>
        <v>#REF!</v>
      </c>
      <c r="H32" s="502" t="e">
        <f>COUNTIFS('10-Human Capital Development'!#REF!,A32,'10-Human Capital Development'!#REF!,1)</f>
        <v>#REF!</v>
      </c>
      <c r="I32" s="502" t="e">
        <f>COUNTIFS('11-Social Protection'!#REF!,A32,'11-Social Protection'!#REF!,1)</f>
        <v>#REF!</v>
      </c>
      <c r="J32" s="502" t="e">
        <f>COUNTIFS('12-Shelter and Housing'!#REF!,A32,'12-Shelter and Housing'!#REF!,1)</f>
        <v>#REF!</v>
      </c>
      <c r="K32" s="502" t="e">
        <f>COUNTIFS('13-Demographic Dividend'!#REF!,A32,'13-Demographic Dividend'!#REF!,1)</f>
        <v>#REF!</v>
      </c>
      <c r="L32" s="502" t="e">
        <f>COUNTIFS('14-Science &amp; Technology'!#REF!,A32,'14-Science &amp; Technology'!#REF!,1)</f>
        <v>#REF!</v>
      </c>
      <c r="M32" s="502" t="e">
        <f>COUNTIFS('15-Macroeconomy'!#REF!,A32,'15-Macroeconomy'!#REF!,1)</f>
        <v>#REF!</v>
      </c>
      <c r="N32" s="502" t="e">
        <f>COUNTIFS('16-Competitiveness'!#REF!,A32,'16-Competitiveness'!#REF!,1)</f>
        <v>#REF!</v>
      </c>
      <c r="O32" s="502" t="e">
        <f>COUNTIFS('19-Infrastructure'!#REF!,A32,'19-Infrastructure'!#REF!,1)</f>
        <v>#REF!</v>
      </c>
      <c r="P32" s="502" t="e">
        <f>COUNTIFS('20-Environment'!#REF!,A32,'20-Environment'!#REF!,1)</f>
        <v>#REF!</v>
      </c>
      <c r="Q32" s="502" t="e">
        <f>COUNTIFS('21-OFW'!#REF!,A32,'21-OFW'!#REF!,1)</f>
        <v>#REF!</v>
      </c>
      <c r="U32" s="501" t="e">
        <f t="shared" si="0"/>
        <v>#REF!</v>
      </c>
      <c r="W32" s="501" t="e">
        <f>COUNTIFS('CI &amp; HT'!#REF!,A32,'CI &amp; HT'!#REF!,1)</f>
        <v>#REF!</v>
      </c>
      <c r="X32" s="501" t="e">
        <f>COUNTIFS('5-Governance'!#REF!,A32,'5-Governance'!#REF!,1)</f>
        <v>#REF!</v>
      </c>
      <c r="Y32" s="501" t="e">
        <f>COUNTIFS('6-Justice'!#REF!,A32,'6-Justice'!#REF!,1)</f>
        <v>#REF!</v>
      </c>
      <c r="Z32" s="501" t="e">
        <f>COUNTIFS('7-Culture &amp; Values'!#REF!,A32,'7-Culture &amp; Values'!#REF!,1)</f>
        <v>#REF!</v>
      </c>
      <c r="AA32" s="501" t="e">
        <f>COUNTIFS('8-Agriculture'!#REF!,A32,'8-Agriculture'!#REF!,1)</f>
        <v>#REF!</v>
      </c>
      <c r="AB32" s="501" t="e">
        <f>COUNTIFS('9-Industry &amp; Services'!#REF!,A32,'9-Industry &amp; Services'!#REF!,1)</f>
        <v>#REF!</v>
      </c>
      <c r="AC32" s="501" t="e">
        <f>COUNTIFS('10-Human Capital Development'!#REF!,A32,'10-Human Capital Development'!#REF!,1)</f>
        <v>#REF!</v>
      </c>
      <c r="AD32" s="501" t="e">
        <f>COUNTIFS('11-Social Protection'!#REF!,A32,'11-Social Protection'!#REF!,1)</f>
        <v>#REF!</v>
      </c>
      <c r="AE32" s="501" t="e">
        <f>COUNTIFS('12-Shelter and Housing'!#REF!,A32,'12-Shelter and Housing'!#REF!,1)</f>
        <v>#REF!</v>
      </c>
      <c r="AF32" s="501" t="e">
        <f>COUNTIFS('13-Demographic Dividend'!#REF!,A32,'13-Demographic Dividend'!#REF!,1)</f>
        <v>#REF!</v>
      </c>
      <c r="AG32" s="501" t="e">
        <f>COUNTIFS('14-Science &amp; Technology'!#REF!,A32,'14-Science &amp; Technology'!#REF!,1)</f>
        <v>#REF!</v>
      </c>
      <c r="AH32" s="501" t="e">
        <f>COUNTIFS('15-Macroeconomy'!#REF!,A32,'15-Macroeconomy'!#REF!,1)</f>
        <v>#REF!</v>
      </c>
      <c r="AI32" s="501" t="e">
        <f>COUNTIFS('16-Competitiveness'!#REF!,A32,'16-Competitiveness'!#REF!,1)</f>
        <v>#REF!</v>
      </c>
      <c r="AJ32" s="501" t="e">
        <f>COUNTIFS('19-Infrastructure'!#REF!,A32,'19-Infrastructure'!#REF!,1)</f>
        <v>#REF!</v>
      </c>
      <c r="AK32" s="501" t="e">
        <f>COUNTIFS('20-Environment'!#REF!,A32,'20-Environment'!#REF!,1)</f>
        <v>#REF!</v>
      </c>
      <c r="AL32" s="501" t="e">
        <f>COUNTIFS('21-OFW'!#REF!,A32,'21-OFW'!#REF!,1)</f>
        <v>#REF!</v>
      </c>
      <c r="AM32" s="508" t="e">
        <f t="shared" si="1"/>
        <v>#REF!</v>
      </c>
    </row>
    <row r="33" spans="1:39" x14ac:dyDescent="0.35">
      <c r="A33" s="504" t="s">
        <v>143</v>
      </c>
      <c r="B33" s="502" t="e">
        <f>COUNTIFS('CI &amp; HT'!#REF!,A33,'CI &amp; HT'!#REF!,1)</f>
        <v>#REF!</v>
      </c>
      <c r="C33" s="502" t="e">
        <f>COUNTIFS('5-Governance'!#REF!,A33,'5-Governance'!#REF!,1)</f>
        <v>#REF!</v>
      </c>
      <c r="D33" s="502" t="e">
        <f>COUNTIFS('6-Justice'!#REF!,A33,'6-Justice'!#REF!,1)</f>
        <v>#REF!</v>
      </c>
      <c r="E33" s="502" t="e">
        <f>COUNTIFS('7-Culture &amp; Values'!#REF!,A33,'7-Culture &amp; Values'!#REF!,1)</f>
        <v>#REF!</v>
      </c>
      <c r="F33" s="502" t="e">
        <f>COUNTIFS('8-Agriculture'!#REF!,A33,'8-Agriculture'!#REF!,1)</f>
        <v>#REF!</v>
      </c>
      <c r="G33" s="502" t="e">
        <f>COUNTIFS('9-Industry &amp; Services'!#REF!,A33,'9-Industry &amp; Services'!#REF!,1)</f>
        <v>#REF!</v>
      </c>
      <c r="H33" s="502" t="e">
        <f>COUNTIFS('10-Human Capital Development'!#REF!,A33,'10-Human Capital Development'!#REF!,1)</f>
        <v>#REF!</v>
      </c>
      <c r="I33" s="502" t="e">
        <f>COUNTIFS('11-Social Protection'!#REF!,A33,'11-Social Protection'!#REF!,1)</f>
        <v>#REF!</v>
      </c>
      <c r="J33" s="502" t="e">
        <f>COUNTIFS('12-Shelter and Housing'!#REF!,A33,'12-Shelter and Housing'!#REF!,1)</f>
        <v>#REF!</v>
      </c>
      <c r="K33" s="502" t="e">
        <f>COUNTIFS('13-Demographic Dividend'!#REF!,A33,'13-Demographic Dividend'!#REF!,1)</f>
        <v>#REF!</v>
      </c>
      <c r="L33" s="502" t="e">
        <f>COUNTIFS('14-Science &amp; Technology'!#REF!,A33,'14-Science &amp; Technology'!#REF!,1)</f>
        <v>#REF!</v>
      </c>
      <c r="M33" s="502" t="e">
        <f>COUNTIFS('15-Macroeconomy'!#REF!,A33,'15-Macroeconomy'!#REF!,1)</f>
        <v>#REF!</v>
      </c>
      <c r="N33" s="502" t="e">
        <f>COUNTIFS('16-Competitiveness'!#REF!,A33,'16-Competitiveness'!#REF!,1)</f>
        <v>#REF!</v>
      </c>
      <c r="O33" s="502" t="e">
        <f>COUNTIFS('19-Infrastructure'!#REF!,A33,'19-Infrastructure'!#REF!,1)</f>
        <v>#REF!</v>
      </c>
      <c r="P33" s="502" t="e">
        <f>COUNTIFS('20-Environment'!#REF!,A33,'20-Environment'!#REF!,1)</f>
        <v>#REF!</v>
      </c>
      <c r="Q33" s="502" t="e">
        <f>COUNTIFS('21-OFW'!#REF!,A33,'21-OFW'!#REF!,1)</f>
        <v>#REF!</v>
      </c>
      <c r="U33" s="501" t="e">
        <f t="shared" si="0"/>
        <v>#REF!</v>
      </c>
      <c r="W33" s="501" t="e">
        <f>COUNTIFS('CI &amp; HT'!#REF!,A33,'CI &amp; HT'!#REF!,1)</f>
        <v>#REF!</v>
      </c>
      <c r="X33" s="501" t="e">
        <f>COUNTIFS('5-Governance'!#REF!,A33,'5-Governance'!#REF!,1)</f>
        <v>#REF!</v>
      </c>
      <c r="Y33" s="501" t="e">
        <f>COUNTIFS('6-Justice'!#REF!,A33,'6-Justice'!#REF!,1)</f>
        <v>#REF!</v>
      </c>
      <c r="Z33" s="501" t="e">
        <f>COUNTIFS('7-Culture &amp; Values'!#REF!,A33,'7-Culture &amp; Values'!#REF!,1)</f>
        <v>#REF!</v>
      </c>
      <c r="AA33" s="501" t="e">
        <f>COUNTIFS('8-Agriculture'!#REF!,A33,'8-Agriculture'!#REF!,1)</f>
        <v>#REF!</v>
      </c>
      <c r="AB33" s="501" t="e">
        <f>COUNTIFS('9-Industry &amp; Services'!#REF!,A33,'9-Industry &amp; Services'!#REF!,1)</f>
        <v>#REF!</v>
      </c>
      <c r="AC33" s="501" t="e">
        <f>COUNTIFS('10-Human Capital Development'!#REF!,A33,'10-Human Capital Development'!#REF!,1)</f>
        <v>#REF!</v>
      </c>
      <c r="AD33" s="501" t="e">
        <f>COUNTIFS('11-Social Protection'!#REF!,A33,'11-Social Protection'!#REF!,1)</f>
        <v>#REF!</v>
      </c>
      <c r="AE33" s="501" t="e">
        <f>COUNTIFS('12-Shelter and Housing'!#REF!,A33,'12-Shelter and Housing'!#REF!,1)</f>
        <v>#REF!</v>
      </c>
      <c r="AF33" s="501" t="e">
        <f>COUNTIFS('13-Demographic Dividend'!#REF!,A33,'13-Demographic Dividend'!#REF!,1)</f>
        <v>#REF!</v>
      </c>
      <c r="AG33" s="501" t="e">
        <f>COUNTIFS('14-Science &amp; Technology'!#REF!,A33,'14-Science &amp; Technology'!#REF!,1)</f>
        <v>#REF!</v>
      </c>
      <c r="AH33" s="501" t="e">
        <f>COUNTIFS('15-Macroeconomy'!#REF!,A33,'15-Macroeconomy'!#REF!,1)</f>
        <v>#REF!</v>
      </c>
      <c r="AI33" s="501" t="e">
        <f>COUNTIFS('16-Competitiveness'!#REF!,A33,'16-Competitiveness'!#REF!,1)</f>
        <v>#REF!</v>
      </c>
      <c r="AJ33" s="501" t="e">
        <f>COUNTIFS('19-Infrastructure'!#REF!,A33,'19-Infrastructure'!#REF!,1)</f>
        <v>#REF!</v>
      </c>
      <c r="AK33" s="501" t="e">
        <f>COUNTIFS('20-Environment'!#REF!,A33,'20-Environment'!#REF!,1)</f>
        <v>#REF!</v>
      </c>
      <c r="AL33" s="501" t="e">
        <f>COUNTIFS('21-OFW'!#REF!,A33,'21-OFW'!#REF!,1)</f>
        <v>#REF!</v>
      </c>
      <c r="AM33" s="508" t="e">
        <f t="shared" si="1"/>
        <v>#REF!</v>
      </c>
    </row>
    <row r="34" spans="1:39" x14ac:dyDescent="0.35">
      <c r="A34" s="504" t="s">
        <v>149</v>
      </c>
      <c r="B34" s="502" t="e">
        <f>COUNTIFS('CI &amp; HT'!#REF!,A34,'CI &amp; HT'!#REF!,1)</f>
        <v>#REF!</v>
      </c>
      <c r="C34" s="502" t="e">
        <f>COUNTIFS('5-Governance'!#REF!,A34,'5-Governance'!#REF!,1)</f>
        <v>#REF!</v>
      </c>
      <c r="D34" s="502" t="e">
        <f>COUNTIFS('6-Justice'!#REF!,A34,'6-Justice'!#REF!,1)</f>
        <v>#REF!</v>
      </c>
      <c r="E34" s="502" t="e">
        <f>COUNTIFS('7-Culture &amp; Values'!#REF!,A34,'7-Culture &amp; Values'!#REF!,1)</f>
        <v>#REF!</v>
      </c>
      <c r="F34" s="502" t="e">
        <f>COUNTIFS('8-Agriculture'!#REF!,A34,'8-Agriculture'!#REF!,1)</f>
        <v>#REF!</v>
      </c>
      <c r="G34" s="502" t="e">
        <f>COUNTIFS('9-Industry &amp; Services'!#REF!,A34,'9-Industry &amp; Services'!#REF!,1)</f>
        <v>#REF!</v>
      </c>
      <c r="H34" s="502" t="e">
        <f>COUNTIFS('10-Human Capital Development'!#REF!,A34,'10-Human Capital Development'!#REF!,1)</f>
        <v>#REF!</v>
      </c>
      <c r="I34" s="502" t="e">
        <f>COUNTIFS('11-Social Protection'!#REF!,A34,'11-Social Protection'!#REF!,1)</f>
        <v>#REF!</v>
      </c>
      <c r="J34" s="502" t="e">
        <f>COUNTIFS('12-Shelter and Housing'!#REF!,A34,'12-Shelter and Housing'!#REF!,1)</f>
        <v>#REF!</v>
      </c>
      <c r="K34" s="502" t="e">
        <f>COUNTIFS('13-Demographic Dividend'!#REF!,A34,'13-Demographic Dividend'!#REF!,1)</f>
        <v>#REF!</v>
      </c>
      <c r="L34" s="502" t="e">
        <f>COUNTIFS('14-Science &amp; Technology'!#REF!,A34,'14-Science &amp; Technology'!#REF!,1)</f>
        <v>#REF!</v>
      </c>
      <c r="M34" s="502" t="e">
        <f>COUNTIFS('15-Macroeconomy'!#REF!,A34,'15-Macroeconomy'!#REF!,1)</f>
        <v>#REF!</v>
      </c>
      <c r="N34" s="502" t="e">
        <f>COUNTIFS('16-Competitiveness'!#REF!,A34,'16-Competitiveness'!#REF!,1)</f>
        <v>#REF!</v>
      </c>
      <c r="O34" s="502" t="e">
        <f>COUNTIFS('19-Infrastructure'!#REF!,A34,'19-Infrastructure'!#REF!,1)</f>
        <v>#REF!</v>
      </c>
      <c r="P34" s="502" t="e">
        <f>COUNTIFS('20-Environment'!#REF!,A34,'20-Environment'!#REF!,1)</f>
        <v>#REF!</v>
      </c>
      <c r="Q34" s="502" t="e">
        <f>COUNTIFS('21-OFW'!#REF!,A34,'21-OFW'!#REF!,1)</f>
        <v>#REF!</v>
      </c>
      <c r="U34" s="501" t="e">
        <f t="shared" si="0"/>
        <v>#REF!</v>
      </c>
      <c r="W34" s="501" t="e">
        <f>COUNTIFS('CI &amp; HT'!#REF!,A34,'CI &amp; HT'!#REF!,1)</f>
        <v>#REF!</v>
      </c>
      <c r="X34" s="501" t="e">
        <f>COUNTIFS('5-Governance'!#REF!,A34,'5-Governance'!#REF!,1)</f>
        <v>#REF!</v>
      </c>
      <c r="Y34" s="501" t="e">
        <f>COUNTIFS('6-Justice'!#REF!,A34,'6-Justice'!#REF!,1)</f>
        <v>#REF!</v>
      </c>
      <c r="Z34" s="501" t="e">
        <f>COUNTIFS('7-Culture &amp; Values'!#REF!,A34,'7-Culture &amp; Values'!#REF!,1)</f>
        <v>#REF!</v>
      </c>
      <c r="AA34" s="501" t="e">
        <f>COUNTIFS('8-Agriculture'!#REF!,A34,'8-Agriculture'!#REF!,1)</f>
        <v>#REF!</v>
      </c>
      <c r="AB34" s="501" t="e">
        <f>COUNTIFS('9-Industry &amp; Services'!#REF!,A34,'9-Industry &amp; Services'!#REF!,1)</f>
        <v>#REF!</v>
      </c>
      <c r="AC34" s="501" t="e">
        <f>COUNTIFS('10-Human Capital Development'!#REF!,A34,'10-Human Capital Development'!#REF!,1)</f>
        <v>#REF!</v>
      </c>
      <c r="AD34" s="501" t="e">
        <f>COUNTIFS('11-Social Protection'!#REF!,A34,'11-Social Protection'!#REF!,1)</f>
        <v>#REF!</v>
      </c>
      <c r="AE34" s="501" t="e">
        <f>COUNTIFS('12-Shelter and Housing'!#REF!,A34,'12-Shelter and Housing'!#REF!,1)</f>
        <v>#REF!</v>
      </c>
      <c r="AF34" s="501" t="e">
        <f>COUNTIFS('13-Demographic Dividend'!#REF!,A34,'13-Demographic Dividend'!#REF!,1)</f>
        <v>#REF!</v>
      </c>
      <c r="AG34" s="501" t="e">
        <f>COUNTIFS('14-Science &amp; Technology'!#REF!,A34,'14-Science &amp; Technology'!#REF!,1)</f>
        <v>#REF!</v>
      </c>
      <c r="AH34" s="501" t="e">
        <f>COUNTIFS('15-Macroeconomy'!#REF!,A34,'15-Macroeconomy'!#REF!,1)</f>
        <v>#REF!</v>
      </c>
      <c r="AI34" s="501" t="e">
        <f>COUNTIFS('16-Competitiveness'!#REF!,A34,'16-Competitiveness'!#REF!,1)</f>
        <v>#REF!</v>
      </c>
      <c r="AJ34" s="501" t="e">
        <f>COUNTIFS('19-Infrastructure'!#REF!,A34,'19-Infrastructure'!#REF!,1)</f>
        <v>#REF!</v>
      </c>
      <c r="AK34" s="501" t="e">
        <f>COUNTIFS('20-Environment'!#REF!,A34,'20-Environment'!#REF!,1)</f>
        <v>#REF!</v>
      </c>
      <c r="AL34" s="501" t="e">
        <f>COUNTIFS('21-OFW'!#REF!,A34,'21-OFW'!#REF!,1)</f>
        <v>#REF!</v>
      </c>
      <c r="AM34" s="508" t="e">
        <f t="shared" si="1"/>
        <v>#REF!</v>
      </c>
    </row>
    <row r="35" spans="1:39" x14ac:dyDescent="0.35">
      <c r="A35" s="504" t="s">
        <v>278</v>
      </c>
      <c r="B35" s="502" t="e">
        <f>COUNTIFS('CI &amp; HT'!#REF!,A35,'CI &amp; HT'!#REF!,1)</f>
        <v>#REF!</v>
      </c>
      <c r="C35" s="502" t="e">
        <f>COUNTIFS('5-Governance'!#REF!,A35,'5-Governance'!#REF!,1)</f>
        <v>#REF!</v>
      </c>
      <c r="D35" s="502" t="e">
        <f>COUNTIFS('6-Justice'!#REF!,A35,'6-Justice'!#REF!,1)</f>
        <v>#REF!</v>
      </c>
      <c r="E35" s="502" t="e">
        <f>COUNTIFS('7-Culture &amp; Values'!#REF!,A35,'7-Culture &amp; Values'!#REF!,1)</f>
        <v>#REF!</v>
      </c>
      <c r="F35" s="502" t="e">
        <f>COUNTIFS('8-Agriculture'!#REF!,A35,'8-Agriculture'!#REF!,1)</f>
        <v>#REF!</v>
      </c>
      <c r="G35" s="502" t="e">
        <f>COUNTIFS('9-Industry &amp; Services'!#REF!,A35,'9-Industry &amp; Services'!#REF!,1)</f>
        <v>#REF!</v>
      </c>
      <c r="H35" s="502" t="e">
        <f>COUNTIFS('10-Human Capital Development'!#REF!,A35,'10-Human Capital Development'!#REF!,1)</f>
        <v>#REF!</v>
      </c>
      <c r="I35" s="502" t="e">
        <f>COUNTIFS('11-Social Protection'!#REF!,A35,'11-Social Protection'!#REF!,1)</f>
        <v>#REF!</v>
      </c>
      <c r="J35" s="502" t="e">
        <f>COUNTIFS('12-Shelter and Housing'!#REF!,A35,'12-Shelter and Housing'!#REF!,1)</f>
        <v>#REF!</v>
      </c>
      <c r="K35" s="502" t="e">
        <f>COUNTIFS('13-Demographic Dividend'!#REF!,A35,'13-Demographic Dividend'!#REF!,1)</f>
        <v>#REF!</v>
      </c>
      <c r="L35" s="502" t="e">
        <f>COUNTIFS('14-Science &amp; Technology'!#REF!,A35,'14-Science &amp; Technology'!#REF!,1)</f>
        <v>#REF!</v>
      </c>
      <c r="M35" s="502" t="e">
        <f>COUNTIFS('15-Macroeconomy'!#REF!,A35,'15-Macroeconomy'!#REF!,1)</f>
        <v>#REF!</v>
      </c>
      <c r="N35" s="502" t="e">
        <f>COUNTIFS('16-Competitiveness'!#REF!,A35,'16-Competitiveness'!#REF!,1)</f>
        <v>#REF!</v>
      </c>
      <c r="O35" s="502" t="e">
        <f>COUNTIFS('19-Infrastructure'!#REF!,A35,'19-Infrastructure'!#REF!,1)</f>
        <v>#REF!</v>
      </c>
      <c r="P35" s="502" t="e">
        <f>COUNTIFS('20-Environment'!#REF!,A35,'20-Environment'!#REF!,1)</f>
        <v>#REF!</v>
      </c>
      <c r="Q35" s="502" t="e">
        <f>COUNTIFS('21-OFW'!#REF!,A35,'21-OFW'!#REF!,1)</f>
        <v>#REF!</v>
      </c>
      <c r="U35" s="501" t="e">
        <f t="shared" si="0"/>
        <v>#REF!</v>
      </c>
      <c r="W35" s="501" t="e">
        <f>COUNTIFS('CI &amp; HT'!#REF!,A35,'CI &amp; HT'!#REF!,1)</f>
        <v>#REF!</v>
      </c>
      <c r="X35" s="501" t="e">
        <f>COUNTIFS('5-Governance'!#REF!,A35,'5-Governance'!#REF!,1)</f>
        <v>#REF!</v>
      </c>
      <c r="Y35" s="501" t="e">
        <f>COUNTIFS('6-Justice'!#REF!,A35,'6-Justice'!#REF!,1)</f>
        <v>#REF!</v>
      </c>
      <c r="Z35" s="501" t="e">
        <f>COUNTIFS('7-Culture &amp; Values'!#REF!,A35,'7-Culture &amp; Values'!#REF!,1)</f>
        <v>#REF!</v>
      </c>
      <c r="AA35" s="501" t="e">
        <f>COUNTIFS('8-Agriculture'!#REF!,A35,'8-Agriculture'!#REF!,1)</f>
        <v>#REF!</v>
      </c>
      <c r="AB35" s="501" t="e">
        <f>COUNTIFS('9-Industry &amp; Services'!#REF!,A35,'9-Industry &amp; Services'!#REF!,1)</f>
        <v>#REF!</v>
      </c>
      <c r="AC35" s="501" t="e">
        <f>COUNTIFS('10-Human Capital Development'!#REF!,A35,'10-Human Capital Development'!#REF!,1)</f>
        <v>#REF!</v>
      </c>
      <c r="AD35" s="501" t="e">
        <f>COUNTIFS('11-Social Protection'!#REF!,A35,'11-Social Protection'!#REF!,1)</f>
        <v>#REF!</v>
      </c>
      <c r="AE35" s="501" t="e">
        <f>COUNTIFS('12-Shelter and Housing'!#REF!,A35,'12-Shelter and Housing'!#REF!,1)</f>
        <v>#REF!</v>
      </c>
      <c r="AF35" s="501" t="e">
        <f>COUNTIFS('13-Demographic Dividend'!#REF!,A35,'13-Demographic Dividend'!#REF!,1)</f>
        <v>#REF!</v>
      </c>
      <c r="AG35" s="501" t="e">
        <f>COUNTIFS('14-Science &amp; Technology'!#REF!,A35,'14-Science &amp; Technology'!#REF!,1)</f>
        <v>#REF!</v>
      </c>
      <c r="AH35" s="501" t="e">
        <f>COUNTIFS('15-Macroeconomy'!#REF!,A35,'15-Macroeconomy'!#REF!,1)</f>
        <v>#REF!</v>
      </c>
      <c r="AI35" s="501" t="e">
        <f>COUNTIFS('16-Competitiveness'!#REF!,A35,'16-Competitiveness'!#REF!,1)</f>
        <v>#REF!</v>
      </c>
      <c r="AJ35" s="501" t="e">
        <f>COUNTIFS('19-Infrastructure'!#REF!,A35,'19-Infrastructure'!#REF!,1)</f>
        <v>#REF!</v>
      </c>
      <c r="AK35" s="501" t="e">
        <f>COUNTIFS('20-Environment'!#REF!,A35,'20-Environment'!#REF!,1)</f>
        <v>#REF!</v>
      </c>
      <c r="AL35" s="501" t="e">
        <f>COUNTIFS('21-OFW'!#REF!,A35,'21-OFW'!#REF!,1)</f>
        <v>#REF!</v>
      </c>
      <c r="AM35" s="508" t="e">
        <f t="shared" si="1"/>
        <v>#REF!</v>
      </c>
    </row>
    <row r="36" spans="1:39" x14ac:dyDescent="0.35">
      <c r="A36" s="504" t="s">
        <v>142</v>
      </c>
      <c r="B36" s="502" t="e">
        <f>COUNTIFS('CI &amp; HT'!#REF!,A36,'CI &amp; HT'!#REF!,1)</f>
        <v>#REF!</v>
      </c>
      <c r="C36" s="502" t="e">
        <f>COUNTIFS('5-Governance'!#REF!,A36,'5-Governance'!#REF!,1)</f>
        <v>#REF!</v>
      </c>
      <c r="D36" s="502" t="e">
        <f>COUNTIFS('6-Justice'!#REF!,A36,'6-Justice'!#REF!,1)</f>
        <v>#REF!</v>
      </c>
      <c r="E36" s="502" t="e">
        <f>COUNTIFS('7-Culture &amp; Values'!#REF!,A36,'7-Culture &amp; Values'!#REF!,1)</f>
        <v>#REF!</v>
      </c>
      <c r="F36" s="502" t="e">
        <f>COUNTIFS('8-Agriculture'!#REF!,A36,'8-Agriculture'!#REF!,1)</f>
        <v>#REF!</v>
      </c>
      <c r="G36" s="502" t="e">
        <f>COUNTIFS('9-Industry &amp; Services'!#REF!,A36,'9-Industry &amp; Services'!#REF!,1)</f>
        <v>#REF!</v>
      </c>
      <c r="H36" s="502" t="e">
        <f>COUNTIFS('10-Human Capital Development'!#REF!,A36,'10-Human Capital Development'!#REF!,1)</f>
        <v>#REF!</v>
      </c>
      <c r="I36" s="502" t="e">
        <f>COUNTIFS('11-Social Protection'!#REF!,A36,'11-Social Protection'!#REF!,1)</f>
        <v>#REF!</v>
      </c>
      <c r="J36" s="502" t="e">
        <f>COUNTIFS('12-Shelter and Housing'!#REF!,A36,'12-Shelter and Housing'!#REF!,1)</f>
        <v>#REF!</v>
      </c>
      <c r="K36" s="502" t="e">
        <f>COUNTIFS('13-Demographic Dividend'!#REF!,A36,'13-Demographic Dividend'!#REF!,1)</f>
        <v>#REF!</v>
      </c>
      <c r="L36" s="502" t="e">
        <f>COUNTIFS('14-Science &amp; Technology'!#REF!,A36,'14-Science &amp; Technology'!#REF!,1)</f>
        <v>#REF!</v>
      </c>
      <c r="M36" s="502" t="e">
        <f>COUNTIFS('15-Macroeconomy'!#REF!,A36,'15-Macroeconomy'!#REF!,1)</f>
        <v>#REF!</v>
      </c>
      <c r="N36" s="502" t="e">
        <f>COUNTIFS('16-Competitiveness'!#REF!,A36,'16-Competitiveness'!#REF!,1)</f>
        <v>#REF!</v>
      </c>
      <c r="O36" s="502" t="e">
        <f>COUNTIFS('19-Infrastructure'!#REF!,A36,'19-Infrastructure'!#REF!,1)</f>
        <v>#REF!</v>
      </c>
      <c r="P36" s="502" t="e">
        <f>COUNTIFS('20-Environment'!#REF!,A36,'20-Environment'!#REF!,1)</f>
        <v>#REF!</v>
      </c>
      <c r="Q36" s="502" t="e">
        <f>COUNTIFS('21-OFW'!#REF!,A36,'21-OFW'!#REF!,1)</f>
        <v>#REF!</v>
      </c>
      <c r="U36" s="501" t="e">
        <f t="shared" si="0"/>
        <v>#REF!</v>
      </c>
      <c r="W36" s="501" t="e">
        <f>COUNTIFS('CI &amp; HT'!#REF!,A36,'CI &amp; HT'!#REF!,1)</f>
        <v>#REF!</v>
      </c>
      <c r="X36" s="501" t="e">
        <f>COUNTIFS('5-Governance'!#REF!,A36,'5-Governance'!#REF!,1)</f>
        <v>#REF!</v>
      </c>
      <c r="Y36" s="501" t="e">
        <f>COUNTIFS('6-Justice'!#REF!,A36,'6-Justice'!#REF!,1)</f>
        <v>#REF!</v>
      </c>
      <c r="Z36" s="501" t="e">
        <f>COUNTIFS('7-Culture &amp; Values'!#REF!,A36,'7-Culture &amp; Values'!#REF!,1)</f>
        <v>#REF!</v>
      </c>
      <c r="AA36" s="501" t="e">
        <f>COUNTIFS('8-Agriculture'!#REF!,A36,'8-Agriculture'!#REF!,1)</f>
        <v>#REF!</v>
      </c>
      <c r="AB36" s="501" t="e">
        <f>COUNTIFS('9-Industry &amp; Services'!#REF!,A36,'9-Industry &amp; Services'!#REF!,1)</f>
        <v>#REF!</v>
      </c>
      <c r="AC36" s="501" t="e">
        <f>COUNTIFS('10-Human Capital Development'!#REF!,A36,'10-Human Capital Development'!#REF!,1)</f>
        <v>#REF!</v>
      </c>
      <c r="AD36" s="501" t="e">
        <f>COUNTIFS('11-Social Protection'!#REF!,A36,'11-Social Protection'!#REF!,1)</f>
        <v>#REF!</v>
      </c>
      <c r="AE36" s="501" t="e">
        <f>COUNTIFS('12-Shelter and Housing'!#REF!,A36,'12-Shelter and Housing'!#REF!,1)</f>
        <v>#REF!</v>
      </c>
      <c r="AF36" s="501" t="e">
        <f>COUNTIFS('13-Demographic Dividend'!#REF!,A36,'13-Demographic Dividend'!#REF!,1)</f>
        <v>#REF!</v>
      </c>
      <c r="AG36" s="501" t="e">
        <f>COUNTIFS('14-Science &amp; Technology'!#REF!,A36,'14-Science &amp; Technology'!#REF!,1)</f>
        <v>#REF!</v>
      </c>
      <c r="AH36" s="501" t="e">
        <f>COUNTIFS('15-Macroeconomy'!#REF!,A36,'15-Macroeconomy'!#REF!,1)</f>
        <v>#REF!</v>
      </c>
      <c r="AI36" s="501" t="e">
        <f>COUNTIFS('16-Competitiveness'!#REF!,A36,'16-Competitiveness'!#REF!,1)</f>
        <v>#REF!</v>
      </c>
      <c r="AJ36" s="501" t="e">
        <f>COUNTIFS('19-Infrastructure'!#REF!,A36,'19-Infrastructure'!#REF!,1)</f>
        <v>#REF!</v>
      </c>
      <c r="AK36" s="501" t="e">
        <f>COUNTIFS('20-Environment'!#REF!,A36,'20-Environment'!#REF!,1)</f>
        <v>#REF!</v>
      </c>
      <c r="AL36" s="501" t="e">
        <f>COUNTIFS('21-OFW'!#REF!,A36,'21-OFW'!#REF!,1)</f>
        <v>#REF!</v>
      </c>
      <c r="AM36" s="508" t="e">
        <f t="shared" si="1"/>
        <v>#REF!</v>
      </c>
    </row>
    <row r="37" spans="1:39" x14ac:dyDescent="0.35">
      <c r="A37" s="504" t="s">
        <v>940</v>
      </c>
      <c r="B37" s="502" t="e">
        <f>COUNTIFS('CI &amp; HT'!#REF!,A37,'CI &amp; HT'!#REF!,1)</f>
        <v>#REF!</v>
      </c>
      <c r="C37" s="502" t="e">
        <f>COUNTIFS('5-Governance'!#REF!,A37,'5-Governance'!#REF!,1)</f>
        <v>#REF!</v>
      </c>
      <c r="D37" s="502" t="e">
        <f>COUNTIFS('6-Justice'!#REF!,A37,'6-Justice'!#REF!,1)</f>
        <v>#REF!</v>
      </c>
      <c r="E37" s="502" t="e">
        <f>COUNTIFS('7-Culture &amp; Values'!#REF!,A37,'7-Culture &amp; Values'!#REF!,1)</f>
        <v>#REF!</v>
      </c>
      <c r="F37" s="502" t="e">
        <f>COUNTIFS('8-Agriculture'!#REF!,A37,'8-Agriculture'!#REF!,1)</f>
        <v>#REF!</v>
      </c>
      <c r="G37" s="502" t="e">
        <f>COUNTIFS('9-Industry &amp; Services'!#REF!,A37,'9-Industry &amp; Services'!#REF!,1)</f>
        <v>#REF!</v>
      </c>
      <c r="H37" s="502" t="e">
        <f>COUNTIFS('10-Human Capital Development'!#REF!,A37,'10-Human Capital Development'!#REF!,1)</f>
        <v>#REF!</v>
      </c>
      <c r="I37" s="502" t="e">
        <f>COUNTIFS('11-Social Protection'!#REF!,A37,'11-Social Protection'!#REF!,1)</f>
        <v>#REF!</v>
      </c>
      <c r="J37" s="502" t="e">
        <f>COUNTIFS('12-Shelter and Housing'!#REF!,A37,'12-Shelter and Housing'!#REF!,1)</f>
        <v>#REF!</v>
      </c>
      <c r="K37" s="502" t="e">
        <f>COUNTIFS('13-Demographic Dividend'!#REF!,A37,'13-Demographic Dividend'!#REF!,1)</f>
        <v>#REF!</v>
      </c>
      <c r="L37" s="502" t="e">
        <f>COUNTIFS('14-Science &amp; Technology'!#REF!,A37,'14-Science &amp; Technology'!#REF!,1)</f>
        <v>#REF!</v>
      </c>
      <c r="M37" s="502" t="e">
        <f>COUNTIFS('15-Macroeconomy'!#REF!,A37,'15-Macroeconomy'!#REF!,1)</f>
        <v>#REF!</v>
      </c>
      <c r="N37" s="502" t="e">
        <f>COUNTIFS('16-Competitiveness'!#REF!,A37,'16-Competitiveness'!#REF!,1)</f>
        <v>#REF!</v>
      </c>
      <c r="O37" s="502" t="e">
        <f>COUNTIFS('19-Infrastructure'!#REF!,A37,'19-Infrastructure'!#REF!,1)</f>
        <v>#REF!</v>
      </c>
      <c r="P37" s="502" t="e">
        <f>COUNTIFS('20-Environment'!#REF!,A37,'20-Environment'!#REF!,1)</f>
        <v>#REF!</v>
      </c>
      <c r="Q37" s="502" t="e">
        <f>COUNTIFS('21-OFW'!#REF!,A37,'21-OFW'!#REF!,1)</f>
        <v>#REF!</v>
      </c>
      <c r="U37" s="501" t="e">
        <f t="shared" si="0"/>
        <v>#REF!</v>
      </c>
      <c r="W37" s="501" t="e">
        <f>COUNTIFS('CI &amp; HT'!#REF!,A37,'CI &amp; HT'!#REF!,1)</f>
        <v>#REF!</v>
      </c>
      <c r="X37" s="501" t="e">
        <f>COUNTIFS('5-Governance'!#REF!,A37,'5-Governance'!#REF!,1)</f>
        <v>#REF!</v>
      </c>
      <c r="Y37" s="501" t="e">
        <f>COUNTIFS('6-Justice'!#REF!,A37,'6-Justice'!#REF!,1)</f>
        <v>#REF!</v>
      </c>
      <c r="Z37" s="501" t="e">
        <f>COUNTIFS('7-Culture &amp; Values'!#REF!,A37,'7-Culture &amp; Values'!#REF!,1)</f>
        <v>#REF!</v>
      </c>
      <c r="AA37" s="501" t="e">
        <f>COUNTIFS('8-Agriculture'!#REF!,A37,'8-Agriculture'!#REF!,1)</f>
        <v>#REF!</v>
      </c>
      <c r="AB37" s="501" t="e">
        <f>COUNTIFS('9-Industry &amp; Services'!#REF!,A37,'9-Industry &amp; Services'!#REF!,1)</f>
        <v>#REF!</v>
      </c>
      <c r="AC37" s="501" t="e">
        <f>COUNTIFS('10-Human Capital Development'!#REF!,A37,'10-Human Capital Development'!#REF!,1)</f>
        <v>#REF!</v>
      </c>
      <c r="AD37" s="501" t="e">
        <f>COUNTIFS('11-Social Protection'!#REF!,A37,'11-Social Protection'!#REF!,1)</f>
        <v>#REF!</v>
      </c>
      <c r="AE37" s="501" t="e">
        <f>COUNTIFS('12-Shelter and Housing'!#REF!,A37,'12-Shelter and Housing'!#REF!,1)</f>
        <v>#REF!</v>
      </c>
      <c r="AF37" s="501" t="e">
        <f>COUNTIFS('13-Demographic Dividend'!#REF!,A37,'13-Demographic Dividend'!#REF!,1)</f>
        <v>#REF!</v>
      </c>
      <c r="AG37" s="501" t="e">
        <f>COUNTIFS('14-Science &amp; Technology'!#REF!,A37,'14-Science &amp; Technology'!#REF!,1)</f>
        <v>#REF!</v>
      </c>
      <c r="AH37" s="501" t="e">
        <f>COUNTIFS('15-Macroeconomy'!#REF!,A37,'15-Macroeconomy'!#REF!,1)</f>
        <v>#REF!</v>
      </c>
      <c r="AI37" s="501" t="e">
        <f>COUNTIFS('16-Competitiveness'!#REF!,A37,'16-Competitiveness'!#REF!,1)</f>
        <v>#REF!</v>
      </c>
      <c r="AJ37" s="501" t="e">
        <f>COUNTIFS('19-Infrastructure'!#REF!,A37,'19-Infrastructure'!#REF!,1)</f>
        <v>#REF!</v>
      </c>
      <c r="AK37" s="501" t="e">
        <f>COUNTIFS('20-Environment'!#REF!,A37,'20-Environment'!#REF!,1)</f>
        <v>#REF!</v>
      </c>
      <c r="AL37" s="501" t="e">
        <f>COUNTIFS('21-OFW'!#REF!,A37,'21-OFW'!#REF!,1)</f>
        <v>#REF!</v>
      </c>
      <c r="AM37" s="508" t="e">
        <f t="shared" si="1"/>
        <v>#REF!</v>
      </c>
    </row>
    <row r="38" spans="1:39" x14ac:dyDescent="0.35">
      <c r="A38" s="504" t="s">
        <v>141</v>
      </c>
      <c r="B38" s="502" t="e">
        <f>COUNTIFS('CI &amp; HT'!#REF!,A38,'CI &amp; HT'!#REF!,1)</f>
        <v>#REF!</v>
      </c>
      <c r="C38" s="502" t="e">
        <f>COUNTIFS('5-Governance'!#REF!,A38,'5-Governance'!#REF!,1)</f>
        <v>#REF!</v>
      </c>
      <c r="D38" s="502" t="e">
        <f>COUNTIFS('6-Justice'!#REF!,A38,'6-Justice'!#REF!,1)</f>
        <v>#REF!</v>
      </c>
      <c r="E38" s="502" t="e">
        <f>COUNTIFS('7-Culture &amp; Values'!#REF!,A38,'7-Culture &amp; Values'!#REF!,1)</f>
        <v>#REF!</v>
      </c>
      <c r="F38" s="502" t="e">
        <f>COUNTIFS('8-Agriculture'!#REF!,A38,'8-Agriculture'!#REF!,1)</f>
        <v>#REF!</v>
      </c>
      <c r="G38" s="502" t="e">
        <f>COUNTIFS('9-Industry &amp; Services'!#REF!,A38,'9-Industry &amp; Services'!#REF!,1)</f>
        <v>#REF!</v>
      </c>
      <c r="H38" s="502" t="e">
        <f>COUNTIFS('10-Human Capital Development'!#REF!,A38,'10-Human Capital Development'!#REF!,1)</f>
        <v>#REF!</v>
      </c>
      <c r="I38" s="502" t="e">
        <f>COUNTIFS('11-Social Protection'!#REF!,A38,'11-Social Protection'!#REF!,1)</f>
        <v>#REF!</v>
      </c>
      <c r="J38" s="502" t="e">
        <f>COUNTIFS('12-Shelter and Housing'!#REF!,A38,'12-Shelter and Housing'!#REF!,1)</f>
        <v>#REF!</v>
      </c>
      <c r="K38" s="502" t="e">
        <f>COUNTIFS('13-Demographic Dividend'!#REF!,A38,'13-Demographic Dividend'!#REF!,1)</f>
        <v>#REF!</v>
      </c>
      <c r="L38" s="502" t="e">
        <f>COUNTIFS('14-Science &amp; Technology'!#REF!,A38,'14-Science &amp; Technology'!#REF!,1)</f>
        <v>#REF!</v>
      </c>
      <c r="M38" s="502" t="e">
        <f>COUNTIFS('15-Macroeconomy'!#REF!,A38,'15-Macroeconomy'!#REF!,1)</f>
        <v>#REF!</v>
      </c>
      <c r="N38" s="502" t="e">
        <f>COUNTIFS('16-Competitiveness'!#REF!,A38,'16-Competitiveness'!#REF!,1)</f>
        <v>#REF!</v>
      </c>
      <c r="O38" s="502" t="e">
        <f>COUNTIFS('19-Infrastructure'!#REF!,A38,'19-Infrastructure'!#REF!,1)</f>
        <v>#REF!</v>
      </c>
      <c r="P38" s="502" t="e">
        <f>COUNTIFS('20-Environment'!#REF!,A38,'20-Environment'!#REF!,1)</f>
        <v>#REF!</v>
      </c>
      <c r="Q38" s="502" t="e">
        <f>COUNTIFS('21-OFW'!#REF!,A38,'21-OFW'!#REF!,1)</f>
        <v>#REF!</v>
      </c>
      <c r="U38" s="501" t="e">
        <f t="shared" si="0"/>
        <v>#REF!</v>
      </c>
      <c r="W38" s="509" t="e">
        <f>COUNTIFS('CI &amp; HT'!#REF!,A38,'CI &amp; HT'!#REF!,1)</f>
        <v>#REF!</v>
      </c>
      <c r="X38" s="509" t="e">
        <f>COUNTIFS('5-Governance'!#REF!,A38,'5-Governance'!#REF!,1)</f>
        <v>#REF!</v>
      </c>
      <c r="Y38" s="509" t="e">
        <f>COUNTIFS('6-Justice'!#REF!,A38,'6-Justice'!#REF!,1)</f>
        <v>#REF!</v>
      </c>
      <c r="Z38" s="509" t="e">
        <f>COUNTIFS('7-Culture &amp; Values'!#REF!,A38,'7-Culture &amp; Values'!#REF!,1)</f>
        <v>#REF!</v>
      </c>
      <c r="AA38" s="509" t="e">
        <f>COUNTIFS('8-Agriculture'!#REF!,A38,'8-Agriculture'!#REF!,1)</f>
        <v>#REF!</v>
      </c>
      <c r="AB38" s="509" t="e">
        <f>COUNTIFS('9-Industry &amp; Services'!#REF!,A38,'9-Industry &amp; Services'!#REF!,1)</f>
        <v>#REF!</v>
      </c>
      <c r="AC38" s="509" t="e">
        <f>COUNTIFS('10-Human Capital Development'!#REF!,A38,'10-Human Capital Development'!#REF!,1)</f>
        <v>#REF!</v>
      </c>
      <c r="AD38" s="509" t="e">
        <f>COUNTIFS('11-Social Protection'!#REF!,A38,'11-Social Protection'!#REF!,1)</f>
        <v>#REF!</v>
      </c>
      <c r="AE38" s="509" t="e">
        <f>COUNTIFS('12-Shelter and Housing'!#REF!,A38,'12-Shelter and Housing'!#REF!,1)</f>
        <v>#REF!</v>
      </c>
      <c r="AF38" s="509" t="e">
        <f>COUNTIFS('13-Demographic Dividend'!#REF!,A38,'13-Demographic Dividend'!#REF!,1)</f>
        <v>#REF!</v>
      </c>
      <c r="AG38" s="509" t="e">
        <f>COUNTIFS('14-Science &amp; Technology'!#REF!,A38,'14-Science &amp; Technology'!#REF!,1)</f>
        <v>#REF!</v>
      </c>
      <c r="AH38" s="509" t="e">
        <f>COUNTIFS('15-Macroeconomy'!#REF!,A38,'15-Macroeconomy'!#REF!,1)</f>
        <v>#REF!</v>
      </c>
      <c r="AI38" s="509" t="e">
        <f>COUNTIFS('16-Competitiveness'!#REF!,A38,'16-Competitiveness'!#REF!,1)</f>
        <v>#REF!</v>
      </c>
      <c r="AJ38" s="509" t="e">
        <f>COUNTIFS('19-Infrastructure'!#REF!,A38,'19-Infrastructure'!#REF!,1)</f>
        <v>#REF!</v>
      </c>
      <c r="AK38" s="509" t="e">
        <f>COUNTIFS('20-Environment'!#REF!,A38,'20-Environment'!#REF!,1)</f>
        <v>#REF!</v>
      </c>
      <c r="AL38" s="509" t="e">
        <f>COUNTIFS('21-OFW'!#REF!,A38,'21-OFW'!#REF!,1)</f>
        <v>#REF!</v>
      </c>
      <c r="AM38" s="508" t="e">
        <f>SUM(W38:AL38)</f>
        <v>#REF!</v>
      </c>
    </row>
    <row r="39" spans="1:39" x14ac:dyDescent="0.35">
      <c r="A39" s="504" t="s">
        <v>1087</v>
      </c>
      <c r="B39" s="502" t="e">
        <f>COUNTIFS('CI &amp; HT'!#REF!,A39,'CI &amp; HT'!#REF!,1)</f>
        <v>#REF!</v>
      </c>
      <c r="C39" s="502" t="e">
        <f>COUNTIFS('5-Governance'!#REF!,A39,'5-Governance'!#REF!,1)</f>
        <v>#REF!</v>
      </c>
      <c r="D39" s="502" t="e">
        <f>COUNTIFS('6-Justice'!#REF!,A39,'6-Justice'!#REF!,1)</f>
        <v>#REF!</v>
      </c>
      <c r="E39" s="502" t="e">
        <f>COUNTIFS('7-Culture &amp; Values'!#REF!,A39,'7-Culture &amp; Values'!#REF!,1)</f>
        <v>#REF!</v>
      </c>
      <c r="F39" s="502" t="e">
        <f>COUNTIFS('8-Agriculture'!#REF!,A39,'8-Agriculture'!#REF!,1)</f>
        <v>#REF!</v>
      </c>
      <c r="G39" s="502" t="e">
        <f>COUNTIFS('9-Industry &amp; Services'!#REF!,A39,'9-Industry &amp; Services'!#REF!,1)</f>
        <v>#REF!</v>
      </c>
      <c r="H39" s="502" t="e">
        <f>COUNTIFS('10-Human Capital Development'!#REF!,A39,'10-Human Capital Development'!#REF!,1)</f>
        <v>#REF!</v>
      </c>
      <c r="I39" s="502" t="e">
        <f>COUNTIFS('11-Social Protection'!#REF!,A39,'11-Social Protection'!#REF!,1)</f>
        <v>#REF!</v>
      </c>
      <c r="J39" s="502" t="e">
        <f>COUNTIFS('12-Shelter and Housing'!#REF!,A39,'12-Shelter and Housing'!#REF!,1)</f>
        <v>#REF!</v>
      </c>
      <c r="K39" s="502" t="e">
        <f>COUNTIFS('13-Demographic Dividend'!#REF!,A39,'13-Demographic Dividend'!#REF!,1)</f>
        <v>#REF!</v>
      </c>
      <c r="L39" s="502" t="e">
        <f>COUNTIFS('14-Science &amp; Technology'!#REF!,A39,'14-Science &amp; Technology'!#REF!,1)</f>
        <v>#REF!</v>
      </c>
      <c r="M39" s="502" t="e">
        <f>COUNTIFS('15-Macroeconomy'!#REF!,A39,'15-Macroeconomy'!#REF!,1)</f>
        <v>#REF!</v>
      </c>
      <c r="N39" s="502" t="e">
        <f>COUNTIFS('16-Competitiveness'!#REF!,A39,'16-Competitiveness'!#REF!,1)</f>
        <v>#REF!</v>
      </c>
      <c r="O39" s="502" t="e">
        <f>COUNTIFS('19-Infrastructure'!#REF!,A39,'19-Infrastructure'!#REF!,1)</f>
        <v>#REF!</v>
      </c>
      <c r="P39" s="502" t="e">
        <f>COUNTIFS('20-Environment'!#REF!,A39,'20-Environment'!#REF!,1)</f>
        <v>#REF!</v>
      </c>
      <c r="Q39" s="502" t="e">
        <f>COUNTIFS('21-OFW'!#REF!,A39,'21-OFW'!#REF!,1)</f>
        <v>#REF!</v>
      </c>
      <c r="U39" s="501" t="e">
        <f t="shared" si="0"/>
        <v>#REF!</v>
      </c>
      <c r="W39" s="501" t="e">
        <f>COUNTIFS('CI &amp; HT'!#REF!,A39,'CI &amp; HT'!#REF!,1)</f>
        <v>#REF!</v>
      </c>
      <c r="X39" s="501" t="e">
        <f>COUNTIFS('5-Governance'!#REF!,A39,'5-Governance'!#REF!,1)</f>
        <v>#REF!</v>
      </c>
      <c r="Y39" s="501" t="e">
        <f>COUNTIFS('6-Justice'!#REF!,A39,'6-Justice'!#REF!,1)</f>
        <v>#REF!</v>
      </c>
      <c r="Z39" s="501" t="e">
        <f>COUNTIFS('7-Culture &amp; Values'!#REF!,A39,'7-Culture &amp; Values'!#REF!,1)</f>
        <v>#REF!</v>
      </c>
      <c r="AA39" s="501" t="e">
        <f>COUNTIFS('8-Agriculture'!#REF!,A39,'8-Agriculture'!#REF!,1)</f>
        <v>#REF!</v>
      </c>
      <c r="AB39" s="501" t="e">
        <f>COUNTIFS('9-Industry &amp; Services'!#REF!,A39,'9-Industry &amp; Services'!#REF!,1)</f>
        <v>#REF!</v>
      </c>
      <c r="AC39" s="501" t="e">
        <f>COUNTIFS('10-Human Capital Development'!#REF!,A39,'10-Human Capital Development'!#REF!,1)</f>
        <v>#REF!</v>
      </c>
      <c r="AD39" s="501" t="e">
        <f>COUNTIFS('11-Social Protection'!#REF!,A39,'11-Social Protection'!#REF!,1)</f>
        <v>#REF!</v>
      </c>
      <c r="AE39" s="501" t="e">
        <f>COUNTIFS('12-Shelter and Housing'!#REF!,A39,'12-Shelter and Housing'!#REF!,1)</f>
        <v>#REF!</v>
      </c>
      <c r="AF39" s="501" t="e">
        <f>COUNTIFS('13-Demographic Dividend'!#REF!,A39,'13-Demographic Dividend'!#REF!,1)</f>
        <v>#REF!</v>
      </c>
      <c r="AG39" s="501" t="e">
        <f>COUNTIFS('14-Science &amp; Technology'!#REF!,A39,'14-Science &amp; Technology'!#REF!,1)</f>
        <v>#REF!</v>
      </c>
      <c r="AH39" s="501" t="e">
        <f>COUNTIFS('15-Macroeconomy'!#REF!,A39,'15-Macroeconomy'!#REF!,1)</f>
        <v>#REF!</v>
      </c>
      <c r="AI39" s="501" t="e">
        <f>COUNTIFS('16-Competitiveness'!#REF!,A39,'16-Competitiveness'!#REF!,1)</f>
        <v>#REF!</v>
      </c>
      <c r="AJ39" s="501" t="e">
        <f>COUNTIFS('19-Infrastructure'!#REF!,A39,'19-Infrastructure'!#REF!,1)</f>
        <v>#REF!</v>
      </c>
      <c r="AK39" s="501" t="e">
        <f>COUNTIFS('20-Environment'!#REF!,A39,'20-Environment'!#REF!,1)</f>
        <v>#REF!</v>
      </c>
      <c r="AL39" s="501" t="e">
        <f>COUNTIFS('21-OFW'!#REF!,A39,'21-OFW'!#REF!,1)</f>
        <v>#REF!</v>
      </c>
      <c r="AM39" s="508" t="e">
        <f t="shared" si="1"/>
        <v>#REF!</v>
      </c>
    </row>
    <row r="40" spans="1:39" x14ac:dyDescent="0.35">
      <c r="A40" s="504" t="s">
        <v>183</v>
      </c>
      <c r="B40" s="502" t="e">
        <f>COUNTIFS('CI &amp; HT'!#REF!,A40,'CI &amp; HT'!#REF!,1)</f>
        <v>#REF!</v>
      </c>
      <c r="C40" s="502" t="e">
        <f>COUNTIFS('5-Governance'!#REF!,A40,'5-Governance'!#REF!,1)</f>
        <v>#REF!</v>
      </c>
      <c r="D40" s="502" t="e">
        <f>COUNTIFS('6-Justice'!#REF!,A40,'6-Justice'!#REF!,1)</f>
        <v>#REF!</v>
      </c>
      <c r="E40" s="502" t="e">
        <f>COUNTIFS('7-Culture &amp; Values'!#REF!,A40,'7-Culture &amp; Values'!#REF!,1)</f>
        <v>#REF!</v>
      </c>
      <c r="F40" s="502" t="e">
        <f>COUNTIFS('8-Agriculture'!#REF!,A40,'8-Agriculture'!#REF!,1)</f>
        <v>#REF!</v>
      </c>
      <c r="G40" s="502" t="e">
        <f>COUNTIFS('9-Industry &amp; Services'!#REF!,A40,'9-Industry &amp; Services'!#REF!,1)</f>
        <v>#REF!</v>
      </c>
      <c r="H40" s="502" t="e">
        <f>COUNTIFS('10-Human Capital Development'!#REF!,A40,'10-Human Capital Development'!#REF!,1)</f>
        <v>#REF!</v>
      </c>
      <c r="I40" s="502" t="e">
        <f>COUNTIFS('11-Social Protection'!#REF!,A40,'11-Social Protection'!#REF!,1)</f>
        <v>#REF!</v>
      </c>
      <c r="J40" s="502" t="e">
        <f>COUNTIFS('12-Shelter and Housing'!#REF!,A40,'12-Shelter and Housing'!#REF!,1)</f>
        <v>#REF!</v>
      </c>
      <c r="K40" s="502" t="e">
        <f>COUNTIFS('13-Demographic Dividend'!#REF!,A40,'13-Demographic Dividend'!#REF!,1)</f>
        <v>#REF!</v>
      </c>
      <c r="L40" s="502" t="e">
        <f>COUNTIFS('14-Science &amp; Technology'!#REF!,A40,'14-Science &amp; Technology'!#REF!,1)</f>
        <v>#REF!</v>
      </c>
      <c r="M40" s="502" t="e">
        <f>COUNTIFS('15-Macroeconomy'!#REF!,A40,'15-Macroeconomy'!#REF!,1)</f>
        <v>#REF!</v>
      </c>
      <c r="N40" s="502" t="e">
        <f>COUNTIFS('16-Competitiveness'!#REF!,A40,'16-Competitiveness'!#REF!,1)</f>
        <v>#REF!</v>
      </c>
      <c r="O40" s="502" t="e">
        <f>COUNTIFS('19-Infrastructure'!#REF!,A40,'19-Infrastructure'!#REF!,1)</f>
        <v>#REF!</v>
      </c>
      <c r="P40" s="502" t="e">
        <f>COUNTIFS('20-Environment'!#REF!,A40,'20-Environment'!#REF!,1)</f>
        <v>#REF!</v>
      </c>
      <c r="Q40" s="502" t="e">
        <f>COUNTIFS('21-OFW'!#REF!,A40,'21-OFW'!#REF!,1)</f>
        <v>#REF!</v>
      </c>
      <c r="U40" s="501" t="e">
        <f t="shared" si="0"/>
        <v>#REF!</v>
      </c>
      <c r="W40" s="501" t="e">
        <f>COUNTIFS('CI &amp; HT'!#REF!,A40,'CI &amp; HT'!#REF!,1)</f>
        <v>#REF!</v>
      </c>
      <c r="X40" s="501" t="e">
        <f>COUNTIFS('5-Governance'!#REF!,A40,'5-Governance'!#REF!,1)</f>
        <v>#REF!</v>
      </c>
      <c r="Y40" s="501" t="e">
        <f>COUNTIFS('6-Justice'!#REF!,A40,'6-Justice'!#REF!,1)</f>
        <v>#REF!</v>
      </c>
      <c r="Z40" s="501" t="e">
        <f>COUNTIFS('7-Culture &amp; Values'!#REF!,A40,'7-Culture &amp; Values'!#REF!,1)</f>
        <v>#REF!</v>
      </c>
      <c r="AA40" s="501" t="e">
        <f>COUNTIFS('8-Agriculture'!#REF!,A40,'8-Agriculture'!#REF!,1)</f>
        <v>#REF!</v>
      </c>
      <c r="AB40" s="501" t="e">
        <f>COUNTIFS('9-Industry &amp; Services'!#REF!,A40,'9-Industry &amp; Services'!#REF!,1)</f>
        <v>#REF!</v>
      </c>
      <c r="AC40" s="501" t="e">
        <f>COUNTIFS('10-Human Capital Development'!#REF!,A40,'10-Human Capital Development'!#REF!,1)</f>
        <v>#REF!</v>
      </c>
      <c r="AD40" s="501" t="e">
        <f>COUNTIFS('11-Social Protection'!#REF!,A40,'11-Social Protection'!#REF!,1)</f>
        <v>#REF!</v>
      </c>
      <c r="AE40" s="501" t="e">
        <f>COUNTIFS('12-Shelter and Housing'!#REF!,A40,'12-Shelter and Housing'!#REF!,1)</f>
        <v>#REF!</v>
      </c>
      <c r="AF40" s="501" t="e">
        <f>COUNTIFS('13-Demographic Dividend'!#REF!,A40,'13-Demographic Dividend'!#REF!,1)</f>
        <v>#REF!</v>
      </c>
      <c r="AG40" s="501" t="e">
        <f>COUNTIFS('14-Science &amp; Technology'!#REF!,A40,'14-Science &amp; Technology'!#REF!,1)</f>
        <v>#REF!</v>
      </c>
      <c r="AH40" s="501" t="e">
        <f>COUNTIFS('15-Macroeconomy'!#REF!,A40,'15-Macroeconomy'!#REF!,1)</f>
        <v>#REF!</v>
      </c>
      <c r="AI40" s="501" t="e">
        <f>COUNTIFS('16-Competitiveness'!#REF!,A40,'16-Competitiveness'!#REF!,1)</f>
        <v>#REF!</v>
      </c>
      <c r="AJ40" s="501" t="e">
        <f>COUNTIFS('19-Infrastructure'!#REF!,A40,'19-Infrastructure'!#REF!,1)</f>
        <v>#REF!</v>
      </c>
      <c r="AK40" s="501" t="e">
        <f>COUNTIFS('20-Environment'!#REF!,A40,'20-Environment'!#REF!,1)</f>
        <v>#REF!</v>
      </c>
      <c r="AL40" s="501" t="e">
        <f>COUNTIFS('21-OFW'!#REF!,A40,'21-OFW'!#REF!,1)</f>
        <v>#REF!</v>
      </c>
      <c r="AM40" s="508" t="e">
        <f t="shared" si="1"/>
        <v>#REF!</v>
      </c>
    </row>
    <row r="41" spans="1:39" x14ac:dyDescent="0.35">
      <c r="A41" s="504" t="s">
        <v>173</v>
      </c>
      <c r="B41" s="502" t="e">
        <f>COUNTIFS('CI &amp; HT'!#REF!,A41,'CI &amp; HT'!#REF!,1)</f>
        <v>#REF!</v>
      </c>
      <c r="C41" s="502" t="e">
        <f>COUNTIFS('5-Governance'!#REF!,A41,'5-Governance'!#REF!,1)</f>
        <v>#REF!</v>
      </c>
      <c r="D41" s="502" t="e">
        <f>COUNTIFS('6-Justice'!#REF!,A41,'6-Justice'!#REF!,1)</f>
        <v>#REF!</v>
      </c>
      <c r="E41" s="502" t="e">
        <f>COUNTIFS('7-Culture &amp; Values'!#REF!,A41,'7-Culture &amp; Values'!#REF!,1)</f>
        <v>#REF!</v>
      </c>
      <c r="F41" s="502" t="e">
        <f>COUNTIFS('8-Agriculture'!#REF!,A41,'8-Agriculture'!#REF!,1)</f>
        <v>#REF!</v>
      </c>
      <c r="G41" s="502" t="e">
        <f>COUNTIFS('9-Industry &amp; Services'!#REF!,A41,'9-Industry &amp; Services'!#REF!,1)</f>
        <v>#REF!</v>
      </c>
      <c r="H41" s="502" t="e">
        <f>COUNTIFS('10-Human Capital Development'!#REF!,A41,'10-Human Capital Development'!#REF!,1)</f>
        <v>#REF!</v>
      </c>
      <c r="I41" s="502" t="e">
        <f>COUNTIFS('11-Social Protection'!#REF!,A41,'11-Social Protection'!#REF!,1)</f>
        <v>#REF!</v>
      </c>
      <c r="J41" s="502" t="e">
        <f>COUNTIFS('12-Shelter and Housing'!#REF!,A41,'12-Shelter and Housing'!#REF!,1)</f>
        <v>#REF!</v>
      </c>
      <c r="K41" s="502" t="e">
        <f>COUNTIFS('13-Demographic Dividend'!#REF!,A41,'13-Demographic Dividend'!#REF!,1)</f>
        <v>#REF!</v>
      </c>
      <c r="L41" s="502" t="e">
        <f>COUNTIFS('14-Science &amp; Technology'!#REF!,A41,'14-Science &amp; Technology'!#REF!,1)</f>
        <v>#REF!</v>
      </c>
      <c r="M41" s="502" t="e">
        <f>COUNTIFS('15-Macroeconomy'!#REF!,A41,'15-Macroeconomy'!#REF!,1)</f>
        <v>#REF!</v>
      </c>
      <c r="N41" s="502" t="e">
        <f>COUNTIFS('16-Competitiveness'!#REF!,A41,'16-Competitiveness'!#REF!,1)</f>
        <v>#REF!</v>
      </c>
      <c r="O41" s="502" t="e">
        <f>COUNTIFS('19-Infrastructure'!#REF!,A41,'19-Infrastructure'!#REF!,1)</f>
        <v>#REF!</v>
      </c>
      <c r="P41" s="502" t="e">
        <f>COUNTIFS('20-Environment'!#REF!,A41,'20-Environment'!#REF!,1)</f>
        <v>#REF!</v>
      </c>
      <c r="Q41" s="502" t="e">
        <f>COUNTIFS('21-OFW'!#REF!,A41,'21-OFW'!#REF!,1)</f>
        <v>#REF!</v>
      </c>
      <c r="U41" s="501" t="e">
        <f t="shared" si="0"/>
        <v>#REF!</v>
      </c>
      <c r="W41" s="501" t="e">
        <f>COUNTIFS('CI &amp; HT'!#REF!,A41,'CI &amp; HT'!#REF!,1)</f>
        <v>#REF!</v>
      </c>
      <c r="X41" s="501" t="e">
        <f>COUNTIFS('5-Governance'!#REF!,A41,'5-Governance'!#REF!,1)</f>
        <v>#REF!</v>
      </c>
      <c r="Y41" s="501" t="e">
        <f>COUNTIFS('6-Justice'!#REF!,A41,'6-Justice'!#REF!,1)</f>
        <v>#REF!</v>
      </c>
      <c r="Z41" s="501" t="e">
        <f>COUNTIFS('7-Culture &amp; Values'!#REF!,A41,'7-Culture &amp; Values'!#REF!,1)</f>
        <v>#REF!</v>
      </c>
      <c r="AA41" s="501" t="e">
        <f>COUNTIFS('8-Agriculture'!#REF!,A41,'8-Agriculture'!#REF!,1)</f>
        <v>#REF!</v>
      </c>
      <c r="AB41" s="501" t="e">
        <f>COUNTIFS('9-Industry &amp; Services'!#REF!,A41,'9-Industry &amp; Services'!#REF!,1)</f>
        <v>#REF!</v>
      </c>
      <c r="AC41" s="501" t="e">
        <f>COUNTIFS('10-Human Capital Development'!#REF!,A41,'10-Human Capital Development'!#REF!,1)</f>
        <v>#REF!</v>
      </c>
      <c r="AD41" s="501" t="e">
        <f>COUNTIFS('11-Social Protection'!#REF!,A41,'11-Social Protection'!#REF!,1)</f>
        <v>#REF!</v>
      </c>
      <c r="AE41" s="501" t="e">
        <f>COUNTIFS('12-Shelter and Housing'!#REF!,A41,'12-Shelter and Housing'!#REF!,1)</f>
        <v>#REF!</v>
      </c>
      <c r="AF41" s="501" t="e">
        <f>COUNTIFS('13-Demographic Dividend'!#REF!,A41,'13-Demographic Dividend'!#REF!,1)</f>
        <v>#REF!</v>
      </c>
      <c r="AG41" s="501" t="e">
        <f>COUNTIFS('14-Science &amp; Technology'!#REF!,A41,'14-Science &amp; Technology'!#REF!,1)</f>
        <v>#REF!</v>
      </c>
      <c r="AH41" s="501" t="e">
        <f>COUNTIFS('15-Macroeconomy'!#REF!,A41,'15-Macroeconomy'!#REF!,1)</f>
        <v>#REF!</v>
      </c>
      <c r="AI41" s="501" t="e">
        <f>COUNTIFS('16-Competitiveness'!#REF!,A41,'16-Competitiveness'!#REF!,1)</f>
        <v>#REF!</v>
      </c>
      <c r="AJ41" s="501" t="e">
        <f>COUNTIFS('19-Infrastructure'!#REF!,A41,'19-Infrastructure'!#REF!,1)</f>
        <v>#REF!</v>
      </c>
      <c r="AK41" s="501" t="e">
        <f>COUNTIFS('20-Environment'!#REF!,A41,'20-Environment'!#REF!,1)</f>
        <v>#REF!</v>
      </c>
      <c r="AL41" s="501" t="e">
        <f>COUNTIFS('21-OFW'!#REF!,A41,'21-OFW'!#REF!,1)</f>
        <v>#REF!</v>
      </c>
      <c r="AM41" s="508" t="e">
        <f t="shared" si="1"/>
        <v>#REF!</v>
      </c>
    </row>
    <row r="42" spans="1:39" x14ac:dyDescent="0.35">
      <c r="A42" s="504" t="s">
        <v>997</v>
      </c>
      <c r="B42" s="502" t="e">
        <f>COUNTIFS('CI &amp; HT'!#REF!,A42,'CI &amp; HT'!#REF!,1)</f>
        <v>#REF!</v>
      </c>
      <c r="C42" s="502" t="e">
        <f>COUNTIFS('5-Governance'!#REF!,A42,'5-Governance'!#REF!,1)</f>
        <v>#REF!</v>
      </c>
      <c r="D42" s="502" t="e">
        <f>COUNTIFS('6-Justice'!#REF!,A42,'6-Justice'!#REF!,1)</f>
        <v>#REF!</v>
      </c>
      <c r="E42" s="502" t="e">
        <f>COUNTIFS('7-Culture &amp; Values'!#REF!,A42,'7-Culture &amp; Values'!#REF!,1)</f>
        <v>#REF!</v>
      </c>
      <c r="F42" s="502" t="e">
        <f>COUNTIFS('8-Agriculture'!#REF!,A42,'8-Agriculture'!#REF!,1)</f>
        <v>#REF!</v>
      </c>
      <c r="G42" s="502" t="e">
        <f>COUNTIFS('9-Industry &amp; Services'!#REF!,A42,'9-Industry &amp; Services'!#REF!,1)</f>
        <v>#REF!</v>
      </c>
      <c r="H42" s="502" t="e">
        <f>COUNTIFS('10-Human Capital Development'!#REF!,A42,'10-Human Capital Development'!#REF!,1)</f>
        <v>#REF!</v>
      </c>
      <c r="I42" s="502" t="e">
        <f>COUNTIFS('11-Social Protection'!#REF!,A42,'11-Social Protection'!#REF!,1)</f>
        <v>#REF!</v>
      </c>
      <c r="J42" s="502" t="e">
        <f>COUNTIFS('12-Shelter and Housing'!#REF!,A42,'12-Shelter and Housing'!#REF!,1)</f>
        <v>#REF!</v>
      </c>
      <c r="K42" s="502" t="e">
        <f>COUNTIFS('13-Demographic Dividend'!#REF!,A42,'13-Demographic Dividend'!#REF!,1)</f>
        <v>#REF!</v>
      </c>
      <c r="L42" s="502" t="e">
        <f>COUNTIFS('14-Science &amp; Technology'!#REF!,A42,'14-Science &amp; Technology'!#REF!,1)</f>
        <v>#REF!</v>
      </c>
      <c r="M42" s="502" t="e">
        <f>COUNTIFS('15-Macroeconomy'!#REF!,A42,'15-Macroeconomy'!#REF!,1)</f>
        <v>#REF!</v>
      </c>
      <c r="N42" s="502" t="e">
        <f>COUNTIFS('16-Competitiveness'!#REF!,A42,'16-Competitiveness'!#REF!,1)</f>
        <v>#REF!</v>
      </c>
      <c r="O42" s="502" t="e">
        <f>COUNTIFS('19-Infrastructure'!#REF!,A42,'19-Infrastructure'!#REF!,1)</f>
        <v>#REF!</v>
      </c>
      <c r="P42" s="502" t="e">
        <f>COUNTIFS('20-Environment'!#REF!,A42,'20-Environment'!#REF!,1)</f>
        <v>#REF!</v>
      </c>
      <c r="Q42" s="502" t="e">
        <f>COUNTIFS('21-OFW'!#REF!,A42,'21-OFW'!#REF!,1)</f>
        <v>#REF!</v>
      </c>
      <c r="U42" s="501" t="e">
        <f t="shared" si="0"/>
        <v>#REF!</v>
      </c>
      <c r="W42" s="501" t="e">
        <f>COUNTIFS('CI &amp; HT'!#REF!,A42,'CI &amp; HT'!#REF!,1)</f>
        <v>#REF!</v>
      </c>
      <c r="X42" s="501" t="e">
        <f>COUNTIFS('5-Governance'!#REF!,A42,'5-Governance'!#REF!,1)</f>
        <v>#REF!</v>
      </c>
      <c r="Y42" s="501" t="e">
        <f>COUNTIFS('6-Justice'!#REF!,A42,'6-Justice'!#REF!,1)</f>
        <v>#REF!</v>
      </c>
      <c r="Z42" s="501" t="e">
        <f>COUNTIFS('7-Culture &amp; Values'!#REF!,A42,'7-Culture &amp; Values'!#REF!,1)</f>
        <v>#REF!</v>
      </c>
      <c r="AA42" s="501" t="e">
        <f>COUNTIFS('8-Agriculture'!#REF!,A42,'8-Agriculture'!#REF!,1)</f>
        <v>#REF!</v>
      </c>
      <c r="AB42" s="501" t="e">
        <f>COUNTIFS('9-Industry &amp; Services'!#REF!,A42,'9-Industry &amp; Services'!#REF!,1)</f>
        <v>#REF!</v>
      </c>
      <c r="AC42" s="501" t="e">
        <f>COUNTIFS('10-Human Capital Development'!#REF!,A42,'10-Human Capital Development'!#REF!,1)</f>
        <v>#REF!</v>
      </c>
      <c r="AD42" s="501" t="e">
        <f>COUNTIFS('11-Social Protection'!#REF!,A42,'11-Social Protection'!#REF!,1)</f>
        <v>#REF!</v>
      </c>
      <c r="AE42" s="501" t="e">
        <f>COUNTIFS('12-Shelter and Housing'!#REF!,A42,'12-Shelter and Housing'!#REF!,1)</f>
        <v>#REF!</v>
      </c>
      <c r="AF42" s="501" t="e">
        <f>COUNTIFS('13-Demographic Dividend'!#REF!,A42,'13-Demographic Dividend'!#REF!,1)</f>
        <v>#REF!</v>
      </c>
      <c r="AG42" s="501" t="e">
        <f>COUNTIFS('14-Science &amp; Technology'!#REF!,A42,'14-Science &amp; Technology'!#REF!,1)</f>
        <v>#REF!</v>
      </c>
      <c r="AH42" s="501" t="e">
        <f>COUNTIFS('15-Macroeconomy'!#REF!,A42,'15-Macroeconomy'!#REF!,1)</f>
        <v>#REF!</v>
      </c>
      <c r="AI42" s="501" t="e">
        <f>COUNTIFS('16-Competitiveness'!#REF!,A42,'16-Competitiveness'!#REF!,1)</f>
        <v>#REF!</v>
      </c>
      <c r="AJ42" s="501" t="e">
        <f>COUNTIFS('19-Infrastructure'!#REF!,A42,'19-Infrastructure'!#REF!,1)</f>
        <v>#REF!</v>
      </c>
      <c r="AK42" s="501" t="e">
        <f>COUNTIFS('20-Environment'!#REF!,A42,'20-Environment'!#REF!,1)</f>
        <v>#REF!</v>
      </c>
      <c r="AL42" s="501" t="e">
        <f>COUNTIFS('21-OFW'!#REF!,A42,'21-OFW'!#REF!,1)</f>
        <v>#REF!</v>
      </c>
      <c r="AM42" s="508" t="e">
        <f t="shared" si="1"/>
        <v>#REF!</v>
      </c>
    </row>
    <row r="43" spans="1:39" x14ac:dyDescent="0.35">
      <c r="A43" s="504" t="s">
        <v>771</v>
      </c>
      <c r="B43" s="502" t="e">
        <f>COUNTIFS('CI &amp; HT'!#REF!,A43,'CI &amp; HT'!#REF!,1)</f>
        <v>#REF!</v>
      </c>
      <c r="C43" s="502" t="e">
        <f>COUNTIFS('5-Governance'!#REF!,A43,'5-Governance'!#REF!,1)</f>
        <v>#REF!</v>
      </c>
      <c r="D43" s="502" t="e">
        <f>COUNTIFS('6-Justice'!#REF!,A43,'6-Justice'!#REF!,1)</f>
        <v>#REF!</v>
      </c>
      <c r="E43" s="502" t="e">
        <f>COUNTIFS('7-Culture &amp; Values'!#REF!,A43,'7-Culture &amp; Values'!#REF!,1)</f>
        <v>#REF!</v>
      </c>
      <c r="F43" s="502" t="e">
        <f>COUNTIFS('8-Agriculture'!#REF!,A43,'8-Agriculture'!#REF!,1)</f>
        <v>#REF!</v>
      </c>
      <c r="G43" s="502" t="e">
        <f>COUNTIFS('9-Industry &amp; Services'!#REF!,A43,'9-Industry &amp; Services'!#REF!,1)</f>
        <v>#REF!</v>
      </c>
      <c r="H43" s="502" t="e">
        <f>COUNTIFS('10-Human Capital Development'!#REF!,A43,'10-Human Capital Development'!#REF!,1)</f>
        <v>#REF!</v>
      </c>
      <c r="I43" s="502" t="e">
        <f>COUNTIFS('11-Social Protection'!#REF!,A43,'11-Social Protection'!#REF!,1)</f>
        <v>#REF!</v>
      </c>
      <c r="J43" s="502" t="e">
        <f>COUNTIFS('12-Shelter and Housing'!#REF!,A43,'12-Shelter and Housing'!#REF!,1)</f>
        <v>#REF!</v>
      </c>
      <c r="K43" s="502" t="e">
        <f>COUNTIFS('13-Demographic Dividend'!#REF!,A43,'13-Demographic Dividend'!#REF!,1)</f>
        <v>#REF!</v>
      </c>
      <c r="L43" s="502" t="e">
        <f>COUNTIFS('14-Science &amp; Technology'!#REF!,A43,'14-Science &amp; Technology'!#REF!,1)</f>
        <v>#REF!</v>
      </c>
      <c r="M43" s="502" t="e">
        <f>COUNTIFS('15-Macroeconomy'!#REF!,A43,'15-Macroeconomy'!#REF!,1)</f>
        <v>#REF!</v>
      </c>
      <c r="N43" s="502" t="e">
        <f>COUNTIFS('16-Competitiveness'!#REF!,A43,'16-Competitiveness'!#REF!,1)</f>
        <v>#REF!</v>
      </c>
      <c r="O43" s="502" t="e">
        <f>COUNTIFS('19-Infrastructure'!#REF!,A43,'19-Infrastructure'!#REF!,1)</f>
        <v>#REF!</v>
      </c>
      <c r="P43" s="502" t="e">
        <f>COUNTIFS('20-Environment'!#REF!,A43,'20-Environment'!#REF!,1)</f>
        <v>#REF!</v>
      </c>
      <c r="Q43" s="502" t="e">
        <f>COUNTIFS('21-OFW'!#REF!,A43,'21-OFW'!#REF!,1)</f>
        <v>#REF!</v>
      </c>
      <c r="U43" s="501" t="e">
        <f t="shared" si="0"/>
        <v>#REF!</v>
      </c>
      <c r="W43" s="501" t="e">
        <f>COUNTIFS('CI &amp; HT'!#REF!,A43,'CI &amp; HT'!#REF!,1)</f>
        <v>#REF!</v>
      </c>
      <c r="X43" s="501" t="e">
        <f>COUNTIFS('5-Governance'!#REF!,A43,'5-Governance'!#REF!,1)</f>
        <v>#REF!</v>
      </c>
      <c r="Y43" s="501" t="e">
        <f>COUNTIFS('6-Justice'!#REF!,A43,'6-Justice'!#REF!,1)</f>
        <v>#REF!</v>
      </c>
      <c r="Z43" s="501" t="e">
        <f>COUNTIFS('7-Culture &amp; Values'!#REF!,A43,'7-Culture &amp; Values'!#REF!,1)</f>
        <v>#REF!</v>
      </c>
      <c r="AA43" s="501" t="e">
        <f>COUNTIFS('8-Agriculture'!#REF!,A43,'8-Agriculture'!#REF!,1)</f>
        <v>#REF!</v>
      </c>
      <c r="AB43" s="501" t="e">
        <f>COUNTIFS('9-Industry &amp; Services'!#REF!,A43,'9-Industry &amp; Services'!#REF!,1)</f>
        <v>#REF!</v>
      </c>
      <c r="AC43" s="501" t="e">
        <f>COUNTIFS('10-Human Capital Development'!#REF!,A43,'10-Human Capital Development'!#REF!,1)</f>
        <v>#REF!</v>
      </c>
      <c r="AD43" s="501" t="e">
        <f>COUNTIFS('11-Social Protection'!#REF!,A43,'11-Social Protection'!#REF!,1)</f>
        <v>#REF!</v>
      </c>
      <c r="AE43" s="501" t="e">
        <f>COUNTIFS('12-Shelter and Housing'!#REF!,A43,'12-Shelter and Housing'!#REF!,1)</f>
        <v>#REF!</v>
      </c>
      <c r="AF43" s="501" t="e">
        <f>COUNTIFS('13-Demographic Dividend'!#REF!,A43,'13-Demographic Dividend'!#REF!,1)</f>
        <v>#REF!</v>
      </c>
      <c r="AG43" s="501" t="e">
        <f>COUNTIFS('14-Science &amp; Technology'!#REF!,A43,'14-Science &amp; Technology'!#REF!,1)</f>
        <v>#REF!</v>
      </c>
      <c r="AH43" s="501" t="e">
        <f>COUNTIFS('15-Macroeconomy'!#REF!,A43,'15-Macroeconomy'!#REF!,1)</f>
        <v>#REF!</v>
      </c>
      <c r="AI43" s="501" t="e">
        <f>COUNTIFS('16-Competitiveness'!#REF!,A43,'16-Competitiveness'!#REF!,1)</f>
        <v>#REF!</v>
      </c>
      <c r="AJ43" s="501" t="e">
        <f>COUNTIFS('19-Infrastructure'!#REF!,A43,'19-Infrastructure'!#REF!,1)</f>
        <v>#REF!</v>
      </c>
      <c r="AK43" s="501" t="e">
        <f>COUNTIFS('20-Environment'!#REF!,A43,'20-Environment'!#REF!,1)</f>
        <v>#REF!</v>
      </c>
      <c r="AL43" s="501" t="e">
        <f>COUNTIFS('21-OFW'!#REF!,A43,'21-OFW'!#REF!,1)</f>
        <v>#REF!</v>
      </c>
      <c r="AM43" s="508" t="e">
        <f t="shared" si="1"/>
        <v>#REF!</v>
      </c>
    </row>
    <row r="44" spans="1:39" x14ac:dyDescent="0.35">
      <c r="A44" s="504" t="s">
        <v>985</v>
      </c>
      <c r="B44" s="502" t="e">
        <f>COUNTIFS('CI &amp; HT'!#REF!,A44,'CI &amp; HT'!#REF!,1)</f>
        <v>#REF!</v>
      </c>
      <c r="C44" s="502" t="e">
        <f>COUNTIFS('5-Governance'!#REF!,A44,'5-Governance'!#REF!,1)</f>
        <v>#REF!</v>
      </c>
      <c r="D44" s="502" t="e">
        <f>COUNTIFS('6-Justice'!#REF!,A44,'6-Justice'!#REF!,1)</f>
        <v>#REF!</v>
      </c>
      <c r="E44" s="502" t="e">
        <f>COUNTIFS('7-Culture &amp; Values'!#REF!,A44,'7-Culture &amp; Values'!#REF!,1)</f>
        <v>#REF!</v>
      </c>
      <c r="F44" s="502" t="e">
        <f>COUNTIFS('8-Agriculture'!#REF!,A44,'8-Agriculture'!#REF!,1)</f>
        <v>#REF!</v>
      </c>
      <c r="G44" s="502" t="e">
        <f>COUNTIFS('9-Industry &amp; Services'!#REF!,A44,'9-Industry &amp; Services'!#REF!,1)</f>
        <v>#REF!</v>
      </c>
      <c r="H44" s="502" t="e">
        <f>COUNTIFS('10-Human Capital Development'!#REF!,A44,'10-Human Capital Development'!#REF!,1)</f>
        <v>#REF!</v>
      </c>
      <c r="I44" s="502" t="e">
        <f>COUNTIFS('11-Social Protection'!#REF!,A44,'11-Social Protection'!#REF!,1)</f>
        <v>#REF!</v>
      </c>
      <c r="J44" s="502" t="e">
        <f>COUNTIFS('12-Shelter and Housing'!#REF!,A44,'12-Shelter and Housing'!#REF!,1)</f>
        <v>#REF!</v>
      </c>
      <c r="K44" s="502" t="e">
        <f>COUNTIFS('13-Demographic Dividend'!#REF!,A44,'13-Demographic Dividend'!#REF!,1)</f>
        <v>#REF!</v>
      </c>
      <c r="L44" s="502" t="e">
        <f>COUNTIFS('14-Science &amp; Technology'!#REF!,A44,'14-Science &amp; Technology'!#REF!,1)</f>
        <v>#REF!</v>
      </c>
      <c r="M44" s="502" t="e">
        <f>COUNTIFS('15-Macroeconomy'!#REF!,A44,'15-Macroeconomy'!#REF!,1)</f>
        <v>#REF!</v>
      </c>
      <c r="N44" s="502" t="e">
        <f>COUNTIFS('16-Competitiveness'!#REF!,A44,'16-Competitiveness'!#REF!,1)</f>
        <v>#REF!</v>
      </c>
      <c r="O44" s="502" t="e">
        <f>COUNTIFS('19-Infrastructure'!#REF!,A44,'19-Infrastructure'!#REF!,1)</f>
        <v>#REF!</v>
      </c>
      <c r="P44" s="502" t="e">
        <f>COUNTIFS('20-Environment'!#REF!,A44,'20-Environment'!#REF!,1)</f>
        <v>#REF!</v>
      </c>
      <c r="Q44" s="502" t="e">
        <f>COUNTIFS('21-OFW'!#REF!,A44,'21-OFW'!#REF!,1)</f>
        <v>#REF!</v>
      </c>
      <c r="U44" s="501" t="e">
        <f t="shared" si="0"/>
        <v>#REF!</v>
      </c>
      <c r="W44" s="501" t="e">
        <f>COUNTIFS('CI &amp; HT'!#REF!,A44,'CI &amp; HT'!#REF!,1)</f>
        <v>#REF!</v>
      </c>
      <c r="X44" s="501" t="e">
        <f>COUNTIFS('5-Governance'!#REF!,A44,'5-Governance'!#REF!,1)</f>
        <v>#REF!</v>
      </c>
      <c r="Y44" s="501" t="e">
        <f>COUNTIFS('6-Justice'!#REF!,A44,'6-Justice'!#REF!,1)</f>
        <v>#REF!</v>
      </c>
      <c r="Z44" s="501" t="e">
        <f>COUNTIFS('7-Culture &amp; Values'!#REF!,A44,'7-Culture &amp; Values'!#REF!,1)</f>
        <v>#REF!</v>
      </c>
      <c r="AA44" s="501" t="e">
        <f>COUNTIFS('8-Agriculture'!#REF!,A44,'8-Agriculture'!#REF!,1)</f>
        <v>#REF!</v>
      </c>
      <c r="AB44" s="501" t="e">
        <f>COUNTIFS('9-Industry &amp; Services'!#REF!,A44,'9-Industry &amp; Services'!#REF!,1)</f>
        <v>#REF!</v>
      </c>
      <c r="AC44" s="501" t="e">
        <f>COUNTIFS('10-Human Capital Development'!#REF!,A44,'10-Human Capital Development'!#REF!,1)</f>
        <v>#REF!</v>
      </c>
      <c r="AD44" s="501" t="e">
        <f>COUNTIFS('11-Social Protection'!#REF!,A44,'11-Social Protection'!#REF!,1)</f>
        <v>#REF!</v>
      </c>
      <c r="AE44" s="501" t="e">
        <f>COUNTIFS('12-Shelter and Housing'!#REF!,A44,'12-Shelter and Housing'!#REF!,1)</f>
        <v>#REF!</v>
      </c>
      <c r="AF44" s="501" t="e">
        <f>COUNTIFS('13-Demographic Dividend'!#REF!,A44,'13-Demographic Dividend'!#REF!,1)</f>
        <v>#REF!</v>
      </c>
      <c r="AG44" s="501" t="e">
        <f>COUNTIFS('14-Science &amp; Technology'!#REF!,A44,'14-Science &amp; Technology'!#REF!,1)</f>
        <v>#REF!</v>
      </c>
      <c r="AH44" s="501" t="e">
        <f>COUNTIFS('15-Macroeconomy'!#REF!,A44,'15-Macroeconomy'!#REF!,1)</f>
        <v>#REF!</v>
      </c>
      <c r="AI44" s="501" t="e">
        <f>COUNTIFS('16-Competitiveness'!#REF!,A44,'16-Competitiveness'!#REF!,1)</f>
        <v>#REF!</v>
      </c>
      <c r="AJ44" s="501" t="e">
        <f>COUNTIFS('19-Infrastructure'!#REF!,A44,'19-Infrastructure'!#REF!,1)</f>
        <v>#REF!</v>
      </c>
      <c r="AK44" s="501" t="e">
        <f>COUNTIFS('20-Environment'!#REF!,A44,'20-Environment'!#REF!,1)</f>
        <v>#REF!</v>
      </c>
      <c r="AL44" s="501" t="e">
        <f>COUNTIFS('21-OFW'!#REF!,A44,'21-OFW'!#REF!,1)</f>
        <v>#REF!</v>
      </c>
      <c r="AM44" s="508" t="e">
        <f t="shared" si="1"/>
        <v>#REF!</v>
      </c>
    </row>
    <row r="45" spans="1:39" x14ac:dyDescent="0.35">
      <c r="A45" s="504" t="s">
        <v>1090</v>
      </c>
      <c r="B45" s="502" t="e">
        <f>COUNTIFS('CI &amp; HT'!#REF!,A45,'CI &amp; HT'!#REF!,1)</f>
        <v>#REF!</v>
      </c>
      <c r="C45" s="502" t="e">
        <f>COUNTIFS('5-Governance'!#REF!,A45,'5-Governance'!#REF!,1)</f>
        <v>#REF!</v>
      </c>
      <c r="D45" s="502" t="e">
        <f>COUNTIFS('6-Justice'!#REF!,A45,'6-Justice'!#REF!,1)</f>
        <v>#REF!</v>
      </c>
      <c r="E45" s="502" t="e">
        <f>COUNTIFS('7-Culture &amp; Values'!#REF!,A45,'7-Culture &amp; Values'!#REF!,1)</f>
        <v>#REF!</v>
      </c>
      <c r="F45" s="502" t="e">
        <f>COUNTIFS('8-Agriculture'!#REF!,A45,'8-Agriculture'!#REF!,1)</f>
        <v>#REF!</v>
      </c>
      <c r="G45" s="502" t="e">
        <f>COUNTIFS('9-Industry &amp; Services'!#REF!,A45,'9-Industry &amp; Services'!#REF!,1)</f>
        <v>#REF!</v>
      </c>
      <c r="H45" s="502" t="e">
        <f>COUNTIFS('10-Human Capital Development'!#REF!,A45,'10-Human Capital Development'!#REF!,1)</f>
        <v>#REF!</v>
      </c>
      <c r="I45" s="502" t="e">
        <f>COUNTIFS('11-Social Protection'!#REF!,A45,'11-Social Protection'!#REF!,1)</f>
        <v>#REF!</v>
      </c>
      <c r="J45" s="502" t="e">
        <f>COUNTIFS('12-Shelter and Housing'!#REF!,A45,'12-Shelter and Housing'!#REF!,1)</f>
        <v>#REF!</v>
      </c>
      <c r="K45" s="502" t="e">
        <f>COUNTIFS('13-Demographic Dividend'!#REF!,A45,'13-Demographic Dividend'!#REF!,1)</f>
        <v>#REF!</v>
      </c>
      <c r="L45" s="502" t="e">
        <f>COUNTIFS('14-Science &amp; Technology'!#REF!,A45,'14-Science &amp; Technology'!#REF!,1)</f>
        <v>#REF!</v>
      </c>
      <c r="M45" s="502" t="e">
        <f>COUNTIFS('15-Macroeconomy'!#REF!,A45,'15-Macroeconomy'!#REF!,1)</f>
        <v>#REF!</v>
      </c>
      <c r="N45" s="502" t="e">
        <f>COUNTIFS('16-Competitiveness'!#REF!,A45,'16-Competitiveness'!#REF!,1)</f>
        <v>#REF!</v>
      </c>
      <c r="O45" s="502" t="e">
        <f>COUNTIFS('19-Infrastructure'!#REF!,A45,'19-Infrastructure'!#REF!,1)</f>
        <v>#REF!</v>
      </c>
      <c r="P45" s="502" t="e">
        <f>COUNTIFS('20-Environment'!#REF!,A45,'20-Environment'!#REF!,1)</f>
        <v>#REF!</v>
      </c>
      <c r="Q45" s="502" t="e">
        <f>COUNTIFS('21-OFW'!#REF!,A45,'21-OFW'!#REF!,1)</f>
        <v>#REF!</v>
      </c>
      <c r="U45" s="501" t="e">
        <f t="shared" si="0"/>
        <v>#REF!</v>
      </c>
      <c r="W45" s="501" t="e">
        <f>COUNTIFS('CI &amp; HT'!#REF!,A45,'CI &amp; HT'!#REF!,1)</f>
        <v>#REF!</v>
      </c>
      <c r="X45" s="501" t="e">
        <f>COUNTIFS('5-Governance'!#REF!,A45,'5-Governance'!#REF!,1)</f>
        <v>#REF!</v>
      </c>
      <c r="Y45" s="501" t="e">
        <f>COUNTIFS('6-Justice'!#REF!,A45,'6-Justice'!#REF!,1)</f>
        <v>#REF!</v>
      </c>
      <c r="Z45" s="501" t="e">
        <f>COUNTIFS('7-Culture &amp; Values'!#REF!,A45,'7-Culture &amp; Values'!#REF!,1)</f>
        <v>#REF!</v>
      </c>
      <c r="AA45" s="501" t="e">
        <f>COUNTIFS('8-Agriculture'!#REF!,A45,'8-Agriculture'!#REF!,1)</f>
        <v>#REF!</v>
      </c>
      <c r="AB45" s="501" t="e">
        <f>COUNTIFS('9-Industry &amp; Services'!#REF!,A45,'9-Industry &amp; Services'!#REF!,1)</f>
        <v>#REF!</v>
      </c>
      <c r="AC45" s="501" t="e">
        <f>COUNTIFS('10-Human Capital Development'!#REF!,A45,'10-Human Capital Development'!#REF!,1)</f>
        <v>#REF!</v>
      </c>
      <c r="AD45" s="501" t="e">
        <f>COUNTIFS('11-Social Protection'!#REF!,A45,'11-Social Protection'!#REF!,1)</f>
        <v>#REF!</v>
      </c>
      <c r="AE45" s="501" t="e">
        <f>COUNTIFS('12-Shelter and Housing'!#REF!,A45,'12-Shelter and Housing'!#REF!,1)</f>
        <v>#REF!</v>
      </c>
      <c r="AF45" s="501" t="e">
        <f>COUNTIFS('13-Demographic Dividend'!#REF!,A45,'13-Demographic Dividend'!#REF!,1)</f>
        <v>#REF!</v>
      </c>
      <c r="AG45" s="501" t="e">
        <f>COUNTIFS('14-Science &amp; Technology'!#REF!,A45,'14-Science &amp; Technology'!#REF!,1)</f>
        <v>#REF!</v>
      </c>
      <c r="AH45" s="501" t="e">
        <f>COUNTIFS('15-Macroeconomy'!#REF!,A45,'15-Macroeconomy'!#REF!,1)</f>
        <v>#REF!</v>
      </c>
      <c r="AI45" s="501" t="e">
        <f>COUNTIFS('16-Competitiveness'!#REF!,A45,'16-Competitiveness'!#REF!,1)</f>
        <v>#REF!</v>
      </c>
      <c r="AJ45" s="501" t="e">
        <f>COUNTIFS('19-Infrastructure'!#REF!,A45,'19-Infrastructure'!#REF!,1)</f>
        <v>#REF!</v>
      </c>
      <c r="AK45" s="501" t="e">
        <f>COUNTIFS('20-Environment'!#REF!,A45,'20-Environment'!#REF!,1)</f>
        <v>#REF!</v>
      </c>
      <c r="AL45" s="501" t="e">
        <f>COUNTIFS('21-OFW'!#REF!,A45,'21-OFW'!#REF!,1)</f>
        <v>#REF!</v>
      </c>
      <c r="AM45" s="508" t="e">
        <f t="shared" si="1"/>
        <v>#REF!</v>
      </c>
    </row>
    <row r="46" spans="1:39" x14ac:dyDescent="0.35">
      <c r="A46" s="504" t="s">
        <v>300</v>
      </c>
      <c r="B46" s="502" t="e">
        <f>COUNTIFS('CI &amp; HT'!#REF!,A46,'CI &amp; HT'!#REF!,1)</f>
        <v>#REF!</v>
      </c>
      <c r="C46" s="502" t="e">
        <f>COUNTIFS('5-Governance'!#REF!,A46,'5-Governance'!#REF!,1)</f>
        <v>#REF!</v>
      </c>
      <c r="D46" s="502" t="e">
        <f>COUNTIFS('6-Justice'!#REF!,A46,'6-Justice'!#REF!,1)</f>
        <v>#REF!</v>
      </c>
      <c r="E46" s="502" t="e">
        <f>COUNTIFS('7-Culture &amp; Values'!#REF!,A46,'7-Culture &amp; Values'!#REF!,1)</f>
        <v>#REF!</v>
      </c>
      <c r="F46" s="502" t="e">
        <f>COUNTIFS('8-Agriculture'!#REF!,A46,'8-Agriculture'!#REF!,1)</f>
        <v>#REF!</v>
      </c>
      <c r="G46" s="502" t="e">
        <f>COUNTIFS('9-Industry &amp; Services'!#REF!,A46,'9-Industry &amp; Services'!#REF!,1)</f>
        <v>#REF!</v>
      </c>
      <c r="H46" s="502" t="e">
        <f>COUNTIFS('10-Human Capital Development'!#REF!,A46,'10-Human Capital Development'!#REF!,1)</f>
        <v>#REF!</v>
      </c>
      <c r="I46" s="502" t="e">
        <f>COUNTIFS('11-Social Protection'!#REF!,A46,'11-Social Protection'!#REF!,1)</f>
        <v>#REF!</v>
      </c>
      <c r="J46" s="502" t="e">
        <f>COUNTIFS('12-Shelter and Housing'!#REF!,A46,'12-Shelter and Housing'!#REF!,1)</f>
        <v>#REF!</v>
      </c>
      <c r="K46" s="502" t="e">
        <f>COUNTIFS('13-Demographic Dividend'!#REF!,A46,'13-Demographic Dividend'!#REF!,1)</f>
        <v>#REF!</v>
      </c>
      <c r="L46" s="502" t="e">
        <f>COUNTIFS('14-Science &amp; Technology'!#REF!,A46,'14-Science &amp; Technology'!#REF!,1)</f>
        <v>#REF!</v>
      </c>
      <c r="M46" s="502" t="e">
        <f>COUNTIFS('15-Macroeconomy'!#REF!,A46,'15-Macroeconomy'!#REF!,1)</f>
        <v>#REF!</v>
      </c>
      <c r="N46" s="502" t="e">
        <f>COUNTIFS('16-Competitiveness'!#REF!,A46,'16-Competitiveness'!#REF!,1)</f>
        <v>#REF!</v>
      </c>
      <c r="O46" s="502" t="e">
        <f>COUNTIFS('19-Infrastructure'!#REF!,A46,'19-Infrastructure'!#REF!,1)</f>
        <v>#REF!</v>
      </c>
      <c r="P46" s="502" t="e">
        <f>COUNTIFS('20-Environment'!#REF!,A46,'20-Environment'!#REF!,1)</f>
        <v>#REF!</v>
      </c>
      <c r="Q46" s="502" t="e">
        <f>COUNTIFS('21-OFW'!#REF!,A46,'21-OFW'!#REF!,1)</f>
        <v>#REF!</v>
      </c>
      <c r="U46" s="501" t="e">
        <f t="shared" si="0"/>
        <v>#REF!</v>
      </c>
      <c r="W46" s="501" t="e">
        <f>COUNTIFS('CI &amp; HT'!#REF!,A46,'CI &amp; HT'!#REF!,1)</f>
        <v>#REF!</v>
      </c>
      <c r="X46" s="501" t="e">
        <f>COUNTIFS('5-Governance'!#REF!,A46,'5-Governance'!#REF!,1)</f>
        <v>#REF!</v>
      </c>
      <c r="Y46" s="501" t="e">
        <f>COUNTIFS('6-Justice'!#REF!,A46,'6-Justice'!#REF!,1)</f>
        <v>#REF!</v>
      </c>
      <c r="Z46" s="501" t="e">
        <f>COUNTIFS('7-Culture &amp; Values'!#REF!,A46,'7-Culture &amp; Values'!#REF!,1)</f>
        <v>#REF!</v>
      </c>
      <c r="AA46" s="501" t="e">
        <f>COUNTIFS('8-Agriculture'!#REF!,A46,'8-Agriculture'!#REF!,1)</f>
        <v>#REF!</v>
      </c>
      <c r="AB46" s="501" t="e">
        <f>COUNTIFS('9-Industry &amp; Services'!#REF!,A46,'9-Industry &amp; Services'!#REF!,1)</f>
        <v>#REF!</v>
      </c>
      <c r="AC46" s="501" t="e">
        <f>COUNTIFS('10-Human Capital Development'!#REF!,A46,'10-Human Capital Development'!#REF!,1)</f>
        <v>#REF!</v>
      </c>
      <c r="AD46" s="501" t="e">
        <f>COUNTIFS('11-Social Protection'!#REF!,A46,'11-Social Protection'!#REF!,1)</f>
        <v>#REF!</v>
      </c>
      <c r="AE46" s="501" t="e">
        <f>COUNTIFS('12-Shelter and Housing'!#REF!,A46,'12-Shelter and Housing'!#REF!,1)</f>
        <v>#REF!</v>
      </c>
      <c r="AF46" s="501" t="e">
        <f>COUNTIFS('13-Demographic Dividend'!#REF!,A46,'13-Demographic Dividend'!#REF!,1)</f>
        <v>#REF!</v>
      </c>
      <c r="AG46" s="501" t="e">
        <f>COUNTIFS('14-Science &amp; Technology'!#REF!,A46,'14-Science &amp; Technology'!#REF!,1)</f>
        <v>#REF!</v>
      </c>
      <c r="AH46" s="501" t="e">
        <f>COUNTIFS('15-Macroeconomy'!#REF!,A46,'15-Macroeconomy'!#REF!,1)</f>
        <v>#REF!</v>
      </c>
      <c r="AI46" s="501" t="e">
        <f>COUNTIFS('16-Competitiveness'!#REF!,A46,'16-Competitiveness'!#REF!,1)</f>
        <v>#REF!</v>
      </c>
      <c r="AJ46" s="501" t="e">
        <f>COUNTIFS('19-Infrastructure'!#REF!,A46,'19-Infrastructure'!#REF!,1)</f>
        <v>#REF!</v>
      </c>
      <c r="AK46" s="501" t="e">
        <f>COUNTIFS('20-Environment'!#REF!,A46,'20-Environment'!#REF!,1)</f>
        <v>#REF!</v>
      </c>
      <c r="AL46" s="501" t="e">
        <f>COUNTIFS('21-OFW'!#REF!,A46,'21-OFW'!#REF!,1)</f>
        <v>#REF!</v>
      </c>
      <c r="AM46" s="508" t="e">
        <f t="shared" si="1"/>
        <v>#REF!</v>
      </c>
    </row>
    <row r="47" spans="1:39" x14ac:dyDescent="0.35">
      <c r="A47" s="504" t="s">
        <v>212</v>
      </c>
      <c r="B47" s="502" t="e">
        <f>COUNTIFS('CI &amp; HT'!#REF!,A47,'CI &amp; HT'!#REF!,1)</f>
        <v>#REF!</v>
      </c>
      <c r="C47" s="502" t="e">
        <f>COUNTIFS('5-Governance'!#REF!,A47,'5-Governance'!#REF!,1)</f>
        <v>#REF!</v>
      </c>
      <c r="D47" s="502" t="e">
        <f>COUNTIFS('6-Justice'!#REF!,A47,'6-Justice'!#REF!,1)</f>
        <v>#REF!</v>
      </c>
      <c r="E47" s="502" t="e">
        <f>COUNTIFS('7-Culture &amp; Values'!#REF!,A47,'7-Culture &amp; Values'!#REF!,1)</f>
        <v>#REF!</v>
      </c>
      <c r="F47" s="502" t="e">
        <f>COUNTIFS('8-Agriculture'!#REF!,A47,'8-Agriculture'!#REF!,1)</f>
        <v>#REF!</v>
      </c>
      <c r="G47" s="502" t="e">
        <f>COUNTIFS('9-Industry &amp; Services'!#REF!,A47,'9-Industry &amp; Services'!#REF!,1)</f>
        <v>#REF!</v>
      </c>
      <c r="H47" s="502" t="e">
        <f>COUNTIFS('10-Human Capital Development'!#REF!,A47,'10-Human Capital Development'!#REF!,1)</f>
        <v>#REF!</v>
      </c>
      <c r="I47" s="502" t="e">
        <f>COUNTIFS('11-Social Protection'!#REF!,A47,'11-Social Protection'!#REF!,1)</f>
        <v>#REF!</v>
      </c>
      <c r="J47" s="502" t="e">
        <f>COUNTIFS('12-Shelter and Housing'!#REF!,A47,'12-Shelter and Housing'!#REF!,1)</f>
        <v>#REF!</v>
      </c>
      <c r="K47" s="502" t="e">
        <f>COUNTIFS('13-Demographic Dividend'!#REF!,A47,'13-Demographic Dividend'!#REF!,1)</f>
        <v>#REF!</v>
      </c>
      <c r="L47" s="502" t="e">
        <f>COUNTIFS('14-Science &amp; Technology'!#REF!,A47,'14-Science &amp; Technology'!#REF!,1)</f>
        <v>#REF!</v>
      </c>
      <c r="M47" s="502" t="e">
        <f>COUNTIFS('15-Macroeconomy'!#REF!,A47,'15-Macroeconomy'!#REF!,1)</f>
        <v>#REF!</v>
      </c>
      <c r="N47" s="502" t="e">
        <f>COUNTIFS('16-Competitiveness'!#REF!,A47,'16-Competitiveness'!#REF!,1)</f>
        <v>#REF!</v>
      </c>
      <c r="O47" s="502" t="e">
        <f>COUNTIFS('19-Infrastructure'!#REF!,A47,'19-Infrastructure'!#REF!,1)</f>
        <v>#REF!</v>
      </c>
      <c r="P47" s="502" t="e">
        <f>COUNTIFS('20-Environment'!#REF!,A47,'20-Environment'!#REF!,1)</f>
        <v>#REF!</v>
      </c>
      <c r="Q47" s="502" t="e">
        <f>COUNTIFS('21-OFW'!#REF!,A47,'21-OFW'!#REF!,1)</f>
        <v>#REF!</v>
      </c>
      <c r="U47" s="501" t="e">
        <f t="shared" si="0"/>
        <v>#REF!</v>
      </c>
      <c r="W47" s="501" t="e">
        <f>COUNTIFS('CI &amp; HT'!#REF!,A47,'CI &amp; HT'!#REF!,1)</f>
        <v>#REF!</v>
      </c>
      <c r="X47" s="501" t="e">
        <f>COUNTIFS('5-Governance'!#REF!,A47,'5-Governance'!#REF!,1)</f>
        <v>#REF!</v>
      </c>
      <c r="Y47" s="501" t="e">
        <f>COUNTIFS('6-Justice'!#REF!,A47,'6-Justice'!#REF!,1)</f>
        <v>#REF!</v>
      </c>
      <c r="Z47" s="501" t="e">
        <f>COUNTIFS('7-Culture &amp; Values'!#REF!,A47,'7-Culture &amp; Values'!#REF!,1)</f>
        <v>#REF!</v>
      </c>
      <c r="AA47" s="501" t="e">
        <f>COUNTIFS('8-Agriculture'!#REF!,A47,'8-Agriculture'!#REF!,1)</f>
        <v>#REF!</v>
      </c>
      <c r="AB47" s="501" t="e">
        <f>COUNTIFS('9-Industry &amp; Services'!#REF!,A47,'9-Industry &amp; Services'!#REF!,1)</f>
        <v>#REF!</v>
      </c>
      <c r="AC47" s="501" t="e">
        <f>COUNTIFS('10-Human Capital Development'!#REF!,A47,'10-Human Capital Development'!#REF!,1)</f>
        <v>#REF!</v>
      </c>
      <c r="AD47" s="501" t="e">
        <f>COUNTIFS('11-Social Protection'!#REF!,A47,'11-Social Protection'!#REF!,1)</f>
        <v>#REF!</v>
      </c>
      <c r="AE47" s="501" t="e">
        <f>COUNTIFS('12-Shelter and Housing'!#REF!,A47,'12-Shelter and Housing'!#REF!,1)</f>
        <v>#REF!</v>
      </c>
      <c r="AF47" s="501" t="e">
        <f>COUNTIFS('13-Demographic Dividend'!#REF!,A47,'13-Demographic Dividend'!#REF!,1)</f>
        <v>#REF!</v>
      </c>
      <c r="AG47" s="501" t="e">
        <f>COUNTIFS('14-Science &amp; Technology'!#REF!,A47,'14-Science &amp; Technology'!#REF!,1)</f>
        <v>#REF!</v>
      </c>
      <c r="AH47" s="501" t="e">
        <f>COUNTIFS('15-Macroeconomy'!#REF!,A47,'15-Macroeconomy'!#REF!,1)</f>
        <v>#REF!</v>
      </c>
      <c r="AI47" s="501" t="e">
        <f>COUNTIFS('16-Competitiveness'!#REF!,A47,'16-Competitiveness'!#REF!,1)</f>
        <v>#REF!</v>
      </c>
      <c r="AJ47" s="501" t="e">
        <f>COUNTIFS('19-Infrastructure'!#REF!,A47,'19-Infrastructure'!#REF!,1)</f>
        <v>#REF!</v>
      </c>
      <c r="AK47" s="501" t="e">
        <f>COUNTIFS('20-Environment'!#REF!,A47,'20-Environment'!#REF!,1)</f>
        <v>#REF!</v>
      </c>
      <c r="AL47" s="501" t="e">
        <f>COUNTIFS('21-OFW'!#REF!,A47,'21-OFW'!#REF!,1)</f>
        <v>#REF!</v>
      </c>
      <c r="AM47" s="508" t="e">
        <f t="shared" si="1"/>
        <v>#REF!</v>
      </c>
    </row>
    <row r="48" spans="1:39" x14ac:dyDescent="0.35">
      <c r="A48" s="504" t="s">
        <v>1094</v>
      </c>
      <c r="B48" s="502" t="e">
        <f>COUNTIFS('CI &amp; HT'!#REF!,A48,'CI &amp; HT'!#REF!,1)</f>
        <v>#REF!</v>
      </c>
      <c r="C48" s="502" t="e">
        <f>COUNTIFS('5-Governance'!#REF!,A48,'5-Governance'!#REF!,1)</f>
        <v>#REF!</v>
      </c>
      <c r="D48" s="502" t="e">
        <f>COUNTIFS('6-Justice'!#REF!,A48,'6-Justice'!#REF!,1)</f>
        <v>#REF!</v>
      </c>
      <c r="E48" s="502" t="e">
        <f>COUNTIFS('7-Culture &amp; Values'!#REF!,A48,'7-Culture &amp; Values'!#REF!,1)</f>
        <v>#REF!</v>
      </c>
      <c r="F48" s="502" t="e">
        <f>COUNTIFS('8-Agriculture'!#REF!,A48,'8-Agriculture'!#REF!,1)</f>
        <v>#REF!</v>
      </c>
      <c r="G48" s="502" t="e">
        <f>COUNTIFS('9-Industry &amp; Services'!#REF!,A48,'9-Industry &amp; Services'!#REF!,1)</f>
        <v>#REF!</v>
      </c>
      <c r="H48" s="502" t="e">
        <f>COUNTIFS('10-Human Capital Development'!#REF!,A48,'10-Human Capital Development'!#REF!,1)</f>
        <v>#REF!</v>
      </c>
      <c r="I48" s="502" t="e">
        <f>COUNTIFS('11-Social Protection'!#REF!,A48,'11-Social Protection'!#REF!,1)</f>
        <v>#REF!</v>
      </c>
      <c r="J48" s="502" t="e">
        <f>COUNTIFS('12-Shelter and Housing'!#REF!,A48,'12-Shelter and Housing'!#REF!,1)</f>
        <v>#REF!</v>
      </c>
      <c r="K48" s="502" t="e">
        <f>COUNTIFS('13-Demographic Dividend'!#REF!,A48,'13-Demographic Dividend'!#REF!,1)</f>
        <v>#REF!</v>
      </c>
      <c r="L48" s="502" t="e">
        <f>COUNTIFS('14-Science &amp; Technology'!#REF!,A48,'14-Science &amp; Technology'!#REF!,1)</f>
        <v>#REF!</v>
      </c>
      <c r="M48" s="502" t="e">
        <f>COUNTIFS('15-Macroeconomy'!#REF!,A48,'15-Macroeconomy'!#REF!,1)</f>
        <v>#REF!</v>
      </c>
      <c r="N48" s="502" t="e">
        <f>COUNTIFS('16-Competitiveness'!#REF!,A48,'16-Competitiveness'!#REF!,1)</f>
        <v>#REF!</v>
      </c>
      <c r="O48" s="502" t="e">
        <f>COUNTIFS('19-Infrastructure'!#REF!,A48,'19-Infrastructure'!#REF!,1)</f>
        <v>#REF!</v>
      </c>
      <c r="P48" s="502" t="e">
        <f>COUNTIFS('20-Environment'!#REF!,A48,'20-Environment'!#REF!,1)</f>
        <v>#REF!</v>
      </c>
      <c r="Q48" s="502" t="e">
        <f>COUNTIFS('21-OFW'!#REF!,A48,'21-OFW'!#REF!,1)</f>
        <v>#REF!</v>
      </c>
      <c r="U48" s="501" t="e">
        <f t="shared" si="0"/>
        <v>#REF!</v>
      </c>
      <c r="W48" s="501" t="e">
        <f>COUNTIFS('CI &amp; HT'!#REF!,A48,'CI &amp; HT'!#REF!,1)</f>
        <v>#REF!</v>
      </c>
      <c r="X48" s="501" t="e">
        <f>COUNTIFS('5-Governance'!#REF!,A48,'5-Governance'!#REF!,1)</f>
        <v>#REF!</v>
      </c>
      <c r="Y48" s="501" t="e">
        <f>COUNTIFS('6-Justice'!#REF!,A48,'6-Justice'!#REF!,1)</f>
        <v>#REF!</v>
      </c>
      <c r="Z48" s="501" t="e">
        <f>COUNTIFS('7-Culture &amp; Values'!#REF!,A48,'7-Culture &amp; Values'!#REF!,1)</f>
        <v>#REF!</v>
      </c>
      <c r="AA48" s="501" t="e">
        <f>COUNTIFS('8-Agriculture'!#REF!,A48,'8-Agriculture'!#REF!,1)</f>
        <v>#REF!</v>
      </c>
      <c r="AB48" s="501" t="e">
        <f>COUNTIFS('9-Industry &amp; Services'!#REF!,A48,'9-Industry &amp; Services'!#REF!,1)</f>
        <v>#REF!</v>
      </c>
      <c r="AC48" s="501" t="e">
        <f>COUNTIFS('10-Human Capital Development'!#REF!,A48,'10-Human Capital Development'!#REF!,1)</f>
        <v>#REF!</v>
      </c>
      <c r="AD48" s="501" t="e">
        <f>COUNTIFS('11-Social Protection'!#REF!,A48,'11-Social Protection'!#REF!,1)</f>
        <v>#REF!</v>
      </c>
      <c r="AE48" s="501" t="e">
        <f>COUNTIFS('12-Shelter and Housing'!#REF!,A48,'12-Shelter and Housing'!#REF!,1)</f>
        <v>#REF!</v>
      </c>
      <c r="AF48" s="501" t="e">
        <f>COUNTIFS('13-Demographic Dividend'!#REF!,A48,'13-Demographic Dividend'!#REF!,1)</f>
        <v>#REF!</v>
      </c>
      <c r="AG48" s="501" t="e">
        <f>COUNTIFS('14-Science &amp; Technology'!#REF!,A48,'14-Science &amp; Technology'!#REF!,1)</f>
        <v>#REF!</v>
      </c>
      <c r="AH48" s="501" t="e">
        <f>COUNTIFS('15-Macroeconomy'!#REF!,A48,'15-Macroeconomy'!#REF!,1)</f>
        <v>#REF!</v>
      </c>
      <c r="AI48" s="501" t="e">
        <f>COUNTIFS('16-Competitiveness'!#REF!,A48,'16-Competitiveness'!#REF!,1)</f>
        <v>#REF!</v>
      </c>
      <c r="AJ48" s="501" t="e">
        <f>COUNTIFS('19-Infrastructure'!#REF!,A48,'19-Infrastructure'!#REF!,1)</f>
        <v>#REF!</v>
      </c>
      <c r="AK48" s="501" t="e">
        <f>COUNTIFS('20-Environment'!#REF!,A48,'20-Environment'!#REF!,1)</f>
        <v>#REF!</v>
      </c>
      <c r="AL48" s="501" t="e">
        <f>COUNTIFS('21-OFW'!#REF!,A48,'21-OFW'!#REF!,1)</f>
        <v>#REF!</v>
      </c>
      <c r="AM48" s="508" t="e">
        <f t="shared" si="1"/>
        <v>#REF!</v>
      </c>
    </row>
    <row r="49" spans="1:39" x14ac:dyDescent="0.35">
      <c r="A49" s="504" t="s">
        <v>956</v>
      </c>
      <c r="B49" s="502" t="e">
        <f>COUNTIFS('CI &amp; HT'!#REF!,A49,'CI &amp; HT'!#REF!,1)</f>
        <v>#REF!</v>
      </c>
      <c r="C49" s="502" t="e">
        <f>COUNTIFS('5-Governance'!#REF!,A49,'5-Governance'!#REF!,1)</f>
        <v>#REF!</v>
      </c>
      <c r="D49" s="502" t="e">
        <f>COUNTIFS('6-Justice'!#REF!,A49,'6-Justice'!#REF!,1)</f>
        <v>#REF!</v>
      </c>
      <c r="E49" s="502" t="e">
        <f>COUNTIFS('7-Culture &amp; Values'!#REF!,A49,'7-Culture &amp; Values'!#REF!,1)</f>
        <v>#REF!</v>
      </c>
      <c r="F49" s="502" t="e">
        <f>COUNTIFS('8-Agriculture'!#REF!,A49,'8-Agriculture'!#REF!,1)</f>
        <v>#REF!</v>
      </c>
      <c r="G49" s="502" t="e">
        <f>COUNTIFS('9-Industry &amp; Services'!#REF!,A49,'9-Industry &amp; Services'!#REF!,1)</f>
        <v>#REF!</v>
      </c>
      <c r="H49" s="502" t="e">
        <f>COUNTIFS('10-Human Capital Development'!#REF!,A49,'10-Human Capital Development'!#REF!,1)</f>
        <v>#REF!</v>
      </c>
      <c r="I49" s="502" t="e">
        <f>COUNTIFS('11-Social Protection'!#REF!,A49,'11-Social Protection'!#REF!,1)</f>
        <v>#REF!</v>
      </c>
      <c r="J49" s="502" t="e">
        <f>COUNTIFS('12-Shelter and Housing'!#REF!,A49,'12-Shelter and Housing'!#REF!,1)</f>
        <v>#REF!</v>
      </c>
      <c r="K49" s="502" t="e">
        <f>COUNTIFS('13-Demographic Dividend'!#REF!,A49,'13-Demographic Dividend'!#REF!,1)</f>
        <v>#REF!</v>
      </c>
      <c r="L49" s="502" t="e">
        <f>COUNTIFS('14-Science &amp; Technology'!#REF!,A49,'14-Science &amp; Technology'!#REF!,1)</f>
        <v>#REF!</v>
      </c>
      <c r="M49" s="502" t="e">
        <f>COUNTIFS('15-Macroeconomy'!#REF!,A49,'15-Macroeconomy'!#REF!,1)</f>
        <v>#REF!</v>
      </c>
      <c r="N49" s="502" t="e">
        <f>COUNTIFS('16-Competitiveness'!#REF!,A49,'16-Competitiveness'!#REF!,1)</f>
        <v>#REF!</v>
      </c>
      <c r="O49" s="502" t="e">
        <f>COUNTIFS('19-Infrastructure'!#REF!,A49,'19-Infrastructure'!#REF!,1)</f>
        <v>#REF!</v>
      </c>
      <c r="P49" s="502" t="e">
        <f>COUNTIFS('20-Environment'!#REF!,A49,'20-Environment'!#REF!,1)</f>
        <v>#REF!</v>
      </c>
      <c r="Q49" s="502" t="e">
        <f>COUNTIFS('21-OFW'!#REF!,A49,'21-OFW'!#REF!,1)</f>
        <v>#REF!</v>
      </c>
      <c r="U49" s="501" t="e">
        <f t="shared" si="0"/>
        <v>#REF!</v>
      </c>
      <c r="W49" s="501" t="e">
        <f>COUNTIFS('CI &amp; HT'!#REF!,A49,'CI &amp; HT'!#REF!,1)</f>
        <v>#REF!</v>
      </c>
      <c r="X49" s="501" t="e">
        <f>COUNTIFS('5-Governance'!#REF!,A49,'5-Governance'!#REF!,1)</f>
        <v>#REF!</v>
      </c>
      <c r="Y49" s="501" t="e">
        <f>COUNTIFS('6-Justice'!#REF!,A49,'6-Justice'!#REF!,1)</f>
        <v>#REF!</v>
      </c>
      <c r="Z49" s="501" t="e">
        <f>COUNTIFS('7-Culture &amp; Values'!#REF!,A49,'7-Culture &amp; Values'!#REF!,1)</f>
        <v>#REF!</v>
      </c>
      <c r="AA49" s="501" t="e">
        <f>COUNTIFS('8-Agriculture'!#REF!,A49,'8-Agriculture'!#REF!,1)</f>
        <v>#REF!</v>
      </c>
      <c r="AB49" s="501" t="e">
        <f>COUNTIFS('9-Industry &amp; Services'!#REF!,A49,'9-Industry &amp; Services'!#REF!,1)</f>
        <v>#REF!</v>
      </c>
      <c r="AC49" s="501" t="e">
        <f>COUNTIFS('10-Human Capital Development'!#REF!,A49,'10-Human Capital Development'!#REF!,1)</f>
        <v>#REF!</v>
      </c>
      <c r="AD49" s="501" t="e">
        <f>COUNTIFS('11-Social Protection'!#REF!,A49,'11-Social Protection'!#REF!,1)</f>
        <v>#REF!</v>
      </c>
      <c r="AE49" s="501" t="e">
        <f>COUNTIFS('12-Shelter and Housing'!#REF!,A49,'12-Shelter and Housing'!#REF!,1)</f>
        <v>#REF!</v>
      </c>
      <c r="AF49" s="501" t="e">
        <f>COUNTIFS('13-Demographic Dividend'!#REF!,A49,'13-Demographic Dividend'!#REF!,1)</f>
        <v>#REF!</v>
      </c>
      <c r="AG49" s="501" t="e">
        <f>COUNTIFS('14-Science &amp; Technology'!#REF!,A49,'14-Science &amp; Technology'!#REF!,1)</f>
        <v>#REF!</v>
      </c>
      <c r="AH49" s="501" t="e">
        <f>COUNTIFS('15-Macroeconomy'!#REF!,A49,'15-Macroeconomy'!#REF!,1)</f>
        <v>#REF!</v>
      </c>
      <c r="AI49" s="501" t="e">
        <f>COUNTIFS('16-Competitiveness'!#REF!,A49,'16-Competitiveness'!#REF!,1)</f>
        <v>#REF!</v>
      </c>
      <c r="AJ49" s="501" t="e">
        <f>COUNTIFS('19-Infrastructure'!#REF!,A49,'19-Infrastructure'!#REF!,1)</f>
        <v>#REF!</v>
      </c>
      <c r="AK49" s="501" t="e">
        <f>COUNTIFS('20-Environment'!#REF!,A49,'20-Environment'!#REF!,1)</f>
        <v>#REF!</v>
      </c>
      <c r="AL49" s="501" t="e">
        <f>COUNTIFS('21-OFW'!#REF!,A49,'21-OFW'!#REF!,1)</f>
        <v>#REF!</v>
      </c>
      <c r="AM49" s="508" t="e">
        <f t="shared" si="1"/>
        <v>#REF!</v>
      </c>
    </row>
    <row r="50" spans="1:39" x14ac:dyDescent="0.35">
      <c r="A50" s="504" t="s">
        <v>567</v>
      </c>
      <c r="B50" s="502" t="e">
        <f>COUNTIFS('CI &amp; HT'!#REF!,A50,'CI &amp; HT'!#REF!,1)</f>
        <v>#REF!</v>
      </c>
      <c r="C50" s="502" t="e">
        <f>COUNTIFS('5-Governance'!#REF!,A50,'5-Governance'!#REF!,1)</f>
        <v>#REF!</v>
      </c>
      <c r="D50" s="502" t="e">
        <f>COUNTIFS('6-Justice'!#REF!,A50,'6-Justice'!#REF!,1)</f>
        <v>#REF!</v>
      </c>
      <c r="E50" s="502" t="e">
        <f>COUNTIFS('7-Culture &amp; Values'!#REF!,A50,'7-Culture &amp; Values'!#REF!,1)</f>
        <v>#REF!</v>
      </c>
      <c r="F50" s="502" t="e">
        <f>COUNTIFS('8-Agriculture'!#REF!,A50,'8-Agriculture'!#REF!,1)</f>
        <v>#REF!</v>
      </c>
      <c r="G50" s="502" t="e">
        <f>COUNTIFS('9-Industry &amp; Services'!#REF!,A50,'9-Industry &amp; Services'!#REF!,1)</f>
        <v>#REF!</v>
      </c>
      <c r="H50" s="502" t="e">
        <f>COUNTIFS('10-Human Capital Development'!#REF!,A50,'10-Human Capital Development'!#REF!,1)</f>
        <v>#REF!</v>
      </c>
      <c r="I50" s="502" t="e">
        <f>COUNTIFS('11-Social Protection'!#REF!,A50,'11-Social Protection'!#REF!,1)</f>
        <v>#REF!</v>
      </c>
      <c r="J50" s="502" t="e">
        <f>COUNTIFS('12-Shelter and Housing'!#REF!,A50,'12-Shelter and Housing'!#REF!,1)</f>
        <v>#REF!</v>
      </c>
      <c r="K50" s="502" t="e">
        <f>COUNTIFS('13-Demographic Dividend'!#REF!,A50,'13-Demographic Dividend'!#REF!,1)</f>
        <v>#REF!</v>
      </c>
      <c r="L50" s="502" t="e">
        <f>COUNTIFS('14-Science &amp; Technology'!#REF!,A50,'14-Science &amp; Technology'!#REF!,1)</f>
        <v>#REF!</v>
      </c>
      <c r="M50" s="502" t="e">
        <f>COUNTIFS('15-Macroeconomy'!#REF!,A50,'15-Macroeconomy'!#REF!,1)</f>
        <v>#REF!</v>
      </c>
      <c r="N50" s="502" t="e">
        <f>COUNTIFS('16-Competitiveness'!#REF!,A50,'16-Competitiveness'!#REF!,1)</f>
        <v>#REF!</v>
      </c>
      <c r="O50" s="502" t="e">
        <f>COUNTIFS('19-Infrastructure'!#REF!,A50,'19-Infrastructure'!#REF!,1)</f>
        <v>#REF!</v>
      </c>
      <c r="P50" s="502" t="e">
        <f>COUNTIFS('20-Environment'!#REF!,A50,'20-Environment'!#REF!,1)</f>
        <v>#REF!</v>
      </c>
      <c r="Q50" s="502" t="e">
        <f>COUNTIFS('21-OFW'!#REF!,A50,'21-OFW'!#REF!,1)</f>
        <v>#REF!</v>
      </c>
      <c r="U50" s="501" t="e">
        <f t="shared" si="0"/>
        <v>#REF!</v>
      </c>
      <c r="W50" s="501" t="e">
        <f>COUNTIFS('CI &amp; HT'!#REF!,A50,'CI &amp; HT'!#REF!,1)</f>
        <v>#REF!</v>
      </c>
      <c r="X50" s="501" t="e">
        <f>COUNTIFS('5-Governance'!#REF!,A50,'5-Governance'!#REF!,1)</f>
        <v>#REF!</v>
      </c>
      <c r="Y50" s="501" t="e">
        <f>COUNTIFS('6-Justice'!#REF!,A50,'6-Justice'!#REF!,1)</f>
        <v>#REF!</v>
      </c>
      <c r="Z50" s="501" t="e">
        <f>COUNTIFS('7-Culture &amp; Values'!#REF!,A50,'7-Culture &amp; Values'!#REF!,1)</f>
        <v>#REF!</v>
      </c>
      <c r="AA50" s="501" t="e">
        <f>COUNTIFS('8-Agriculture'!#REF!,A50,'8-Agriculture'!#REF!,1)</f>
        <v>#REF!</v>
      </c>
      <c r="AB50" s="501" t="e">
        <f>COUNTIFS('9-Industry &amp; Services'!#REF!,A50,'9-Industry &amp; Services'!#REF!,1)</f>
        <v>#REF!</v>
      </c>
      <c r="AC50" s="501" t="e">
        <f>COUNTIFS('10-Human Capital Development'!#REF!,A50,'10-Human Capital Development'!#REF!,1)</f>
        <v>#REF!</v>
      </c>
      <c r="AD50" s="501" t="e">
        <f>COUNTIFS('11-Social Protection'!#REF!,A50,'11-Social Protection'!#REF!,1)</f>
        <v>#REF!</v>
      </c>
      <c r="AE50" s="501" t="e">
        <f>COUNTIFS('12-Shelter and Housing'!#REF!,A50,'12-Shelter and Housing'!#REF!,1)</f>
        <v>#REF!</v>
      </c>
      <c r="AF50" s="501" t="e">
        <f>COUNTIFS('13-Demographic Dividend'!#REF!,A50,'13-Demographic Dividend'!#REF!,1)</f>
        <v>#REF!</v>
      </c>
      <c r="AG50" s="501" t="e">
        <f>COUNTIFS('14-Science &amp; Technology'!#REF!,A50,'14-Science &amp; Technology'!#REF!,1)</f>
        <v>#REF!</v>
      </c>
      <c r="AH50" s="501" t="e">
        <f>COUNTIFS('15-Macroeconomy'!#REF!,A50,'15-Macroeconomy'!#REF!,1)</f>
        <v>#REF!</v>
      </c>
      <c r="AI50" s="501" t="e">
        <f>COUNTIFS('16-Competitiveness'!#REF!,A50,'16-Competitiveness'!#REF!,1)</f>
        <v>#REF!</v>
      </c>
      <c r="AJ50" s="501" t="e">
        <f>COUNTIFS('19-Infrastructure'!#REF!,A50,'19-Infrastructure'!#REF!,1)</f>
        <v>#REF!</v>
      </c>
      <c r="AK50" s="501" t="e">
        <f>COUNTIFS('20-Environment'!#REF!,A50,'20-Environment'!#REF!,1)</f>
        <v>#REF!</v>
      </c>
      <c r="AL50" s="501" t="e">
        <f>COUNTIFS('21-OFW'!#REF!,A50,'21-OFW'!#REF!,1)</f>
        <v>#REF!</v>
      </c>
      <c r="AM50" s="508" t="e">
        <f t="shared" si="1"/>
        <v>#REF!</v>
      </c>
    </row>
    <row r="51" spans="1:39" x14ac:dyDescent="0.35">
      <c r="A51" s="504" t="s">
        <v>139</v>
      </c>
      <c r="B51" s="502" t="e">
        <f>COUNTIFS('CI &amp; HT'!#REF!,A51,'CI &amp; HT'!#REF!,1)</f>
        <v>#REF!</v>
      </c>
      <c r="C51" s="502" t="e">
        <f>COUNTIFS('5-Governance'!#REF!,A51,'5-Governance'!#REF!,1)</f>
        <v>#REF!</v>
      </c>
      <c r="D51" s="502" t="e">
        <f>COUNTIFS('6-Justice'!#REF!,A51,'6-Justice'!#REF!,1)</f>
        <v>#REF!</v>
      </c>
      <c r="E51" s="502" t="e">
        <f>COUNTIFS('7-Culture &amp; Values'!#REF!,A51,'7-Culture &amp; Values'!#REF!,1)</f>
        <v>#REF!</v>
      </c>
      <c r="F51" s="502" t="e">
        <f>COUNTIFS('8-Agriculture'!#REF!,A51,'8-Agriculture'!#REF!,1)</f>
        <v>#REF!</v>
      </c>
      <c r="G51" s="502" t="e">
        <f>COUNTIFS('9-Industry &amp; Services'!#REF!,A51,'9-Industry &amp; Services'!#REF!,1)</f>
        <v>#REF!</v>
      </c>
      <c r="H51" s="502" t="e">
        <f>COUNTIFS('10-Human Capital Development'!#REF!,A51,'10-Human Capital Development'!#REF!,1)</f>
        <v>#REF!</v>
      </c>
      <c r="I51" s="502" t="e">
        <f>COUNTIFS('11-Social Protection'!#REF!,A51,'11-Social Protection'!#REF!,1)</f>
        <v>#REF!</v>
      </c>
      <c r="J51" s="502" t="e">
        <f>COUNTIFS('12-Shelter and Housing'!#REF!,A51,'12-Shelter and Housing'!#REF!,1)</f>
        <v>#REF!</v>
      </c>
      <c r="K51" s="502" t="e">
        <f>COUNTIFS('13-Demographic Dividend'!#REF!,A51,'13-Demographic Dividend'!#REF!,1)</f>
        <v>#REF!</v>
      </c>
      <c r="L51" s="502" t="e">
        <f>COUNTIFS('14-Science &amp; Technology'!#REF!,A51,'14-Science &amp; Technology'!#REF!,1)</f>
        <v>#REF!</v>
      </c>
      <c r="M51" s="502" t="e">
        <f>COUNTIFS('15-Macroeconomy'!#REF!,A51,'15-Macroeconomy'!#REF!,1)</f>
        <v>#REF!</v>
      </c>
      <c r="N51" s="502" t="e">
        <f>COUNTIFS('16-Competitiveness'!#REF!,A51,'16-Competitiveness'!#REF!,1)</f>
        <v>#REF!</v>
      </c>
      <c r="O51" s="502" t="e">
        <f>COUNTIFS('19-Infrastructure'!#REF!,A51,'19-Infrastructure'!#REF!,1)</f>
        <v>#REF!</v>
      </c>
      <c r="P51" s="502" t="e">
        <f>COUNTIFS('20-Environment'!#REF!,A51,'20-Environment'!#REF!,1)</f>
        <v>#REF!</v>
      </c>
      <c r="Q51" s="502" t="e">
        <f>COUNTIFS('21-OFW'!#REF!,A51,'21-OFW'!#REF!,1)</f>
        <v>#REF!</v>
      </c>
      <c r="U51" s="501" t="e">
        <f t="shared" si="0"/>
        <v>#REF!</v>
      </c>
      <c r="W51" s="501" t="e">
        <f>COUNTIFS('CI &amp; HT'!#REF!,A51,'CI &amp; HT'!#REF!,1)</f>
        <v>#REF!</v>
      </c>
      <c r="X51" s="501" t="e">
        <f>COUNTIFS('5-Governance'!#REF!,A51,'5-Governance'!#REF!,1)</f>
        <v>#REF!</v>
      </c>
      <c r="Y51" s="501" t="e">
        <f>COUNTIFS('6-Justice'!#REF!,A51,'6-Justice'!#REF!,1)</f>
        <v>#REF!</v>
      </c>
      <c r="Z51" s="501" t="e">
        <f>COUNTIFS('7-Culture &amp; Values'!#REF!,A51,'7-Culture &amp; Values'!#REF!,1)</f>
        <v>#REF!</v>
      </c>
      <c r="AA51" s="501" t="e">
        <f>COUNTIFS('8-Agriculture'!#REF!,A51,'8-Agriculture'!#REF!,1)</f>
        <v>#REF!</v>
      </c>
      <c r="AB51" s="501" t="e">
        <f>COUNTIFS('9-Industry &amp; Services'!#REF!,A51,'9-Industry &amp; Services'!#REF!,1)</f>
        <v>#REF!</v>
      </c>
      <c r="AC51" s="501" t="e">
        <f>COUNTIFS('10-Human Capital Development'!#REF!,A51,'10-Human Capital Development'!#REF!,1)</f>
        <v>#REF!</v>
      </c>
      <c r="AD51" s="501" t="e">
        <f>COUNTIFS('11-Social Protection'!#REF!,A51,'11-Social Protection'!#REF!,1)</f>
        <v>#REF!</v>
      </c>
      <c r="AE51" s="501" t="e">
        <f>COUNTIFS('12-Shelter and Housing'!#REF!,A51,'12-Shelter and Housing'!#REF!,1)</f>
        <v>#REF!</v>
      </c>
      <c r="AF51" s="501" t="e">
        <f>COUNTIFS('13-Demographic Dividend'!#REF!,A51,'13-Demographic Dividend'!#REF!,1)</f>
        <v>#REF!</v>
      </c>
      <c r="AG51" s="501" t="e">
        <f>COUNTIFS('14-Science &amp; Technology'!#REF!,A51,'14-Science &amp; Technology'!#REF!,1)</f>
        <v>#REF!</v>
      </c>
      <c r="AH51" s="501" t="e">
        <f>COUNTIFS('15-Macroeconomy'!#REF!,A51,'15-Macroeconomy'!#REF!,1)</f>
        <v>#REF!</v>
      </c>
      <c r="AI51" s="501" t="e">
        <f>COUNTIFS('16-Competitiveness'!#REF!,A51,'16-Competitiveness'!#REF!,1)</f>
        <v>#REF!</v>
      </c>
      <c r="AJ51" s="501" t="e">
        <f>COUNTIFS('19-Infrastructure'!#REF!,A51,'19-Infrastructure'!#REF!,1)</f>
        <v>#REF!</v>
      </c>
      <c r="AK51" s="501" t="e">
        <f>COUNTIFS('20-Environment'!#REF!,A51,'20-Environment'!#REF!,1)</f>
        <v>#REF!</v>
      </c>
      <c r="AL51" s="501" t="e">
        <f>COUNTIFS('21-OFW'!#REF!,A51,'21-OFW'!#REF!,1)</f>
        <v>#REF!</v>
      </c>
      <c r="AM51" s="508" t="e">
        <f t="shared" si="1"/>
        <v>#REF!</v>
      </c>
    </row>
    <row r="52" spans="1:39" x14ac:dyDescent="0.35">
      <c r="A52" s="504" t="s">
        <v>1085</v>
      </c>
      <c r="B52" s="502" t="e">
        <f>COUNTIFS('CI &amp; HT'!#REF!,A52,'CI &amp; HT'!#REF!,1)</f>
        <v>#REF!</v>
      </c>
      <c r="C52" s="502" t="e">
        <f>COUNTIFS('5-Governance'!#REF!,A52,'5-Governance'!#REF!,1)</f>
        <v>#REF!</v>
      </c>
      <c r="D52" s="502" t="e">
        <f>COUNTIFS('6-Justice'!#REF!,A52,'6-Justice'!#REF!,1)</f>
        <v>#REF!</v>
      </c>
      <c r="E52" s="502" t="e">
        <f>COUNTIFS('7-Culture &amp; Values'!#REF!,A52,'7-Culture &amp; Values'!#REF!,1)</f>
        <v>#REF!</v>
      </c>
      <c r="F52" s="502" t="e">
        <f>COUNTIFS('8-Agriculture'!#REF!,A52,'8-Agriculture'!#REF!,1)</f>
        <v>#REF!</v>
      </c>
      <c r="G52" s="502" t="e">
        <f>COUNTIFS('9-Industry &amp; Services'!#REF!,A52,'9-Industry &amp; Services'!#REF!,1)</f>
        <v>#REF!</v>
      </c>
      <c r="H52" s="502" t="e">
        <f>COUNTIFS('10-Human Capital Development'!#REF!,A52,'10-Human Capital Development'!#REF!,1)</f>
        <v>#REF!</v>
      </c>
      <c r="I52" s="502" t="e">
        <f>COUNTIFS('11-Social Protection'!#REF!,A52,'11-Social Protection'!#REF!,1)</f>
        <v>#REF!</v>
      </c>
      <c r="J52" s="502" t="e">
        <f>COUNTIFS('12-Shelter and Housing'!#REF!,A52,'12-Shelter and Housing'!#REF!,1)</f>
        <v>#REF!</v>
      </c>
      <c r="K52" s="502" t="e">
        <f>COUNTIFS('13-Demographic Dividend'!#REF!,A52,'13-Demographic Dividend'!#REF!,1)</f>
        <v>#REF!</v>
      </c>
      <c r="L52" s="502" t="e">
        <f>COUNTIFS('14-Science &amp; Technology'!#REF!,A52,'14-Science &amp; Technology'!#REF!,1)</f>
        <v>#REF!</v>
      </c>
      <c r="M52" s="502" t="e">
        <f>COUNTIFS('15-Macroeconomy'!#REF!,A52,'15-Macroeconomy'!#REF!,1)</f>
        <v>#REF!</v>
      </c>
      <c r="N52" s="502" t="e">
        <f>COUNTIFS('16-Competitiveness'!#REF!,A52,'16-Competitiveness'!#REF!,1)</f>
        <v>#REF!</v>
      </c>
      <c r="O52" s="502" t="e">
        <f>COUNTIFS('19-Infrastructure'!#REF!,A52,'19-Infrastructure'!#REF!,1)</f>
        <v>#REF!</v>
      </c>
      <c r="P52" s="502" t="e">
        <f>COUNTIFS('20-Environment'!#REF!,A52,'20-Environment'!#REF!,1)</f>
        <v>#REF!</v>
      </c>
      <c r="Q52" s="502" t="e">
        <f>COUNTIFS('21-OFW'!#REF!,A52,'21-OFW'!#REF!,1)</f>
        <v>#REF!</v>
      </c>
      <c r="U52" s="501" t="e">
        <f t="shared" si="0"/>
        <v>#REF!</v>
      </c>
      <c r="W52" s="501" t="e">
        <f>COUNTIFS('CI &amp; HT'!#REF!,A52,'CI &amp; HT'!#REF!,1)</f>
        <v>#REF!</v>
      </c>
      <c r="X52" s="501" t="e">
        <f>COUNTIFS('5-Governance'!#REF!,A52,'5-Governance'!#REF!,1)</f>
        <v>#REF!</v>
      </c>
      <c r="Y52" s="501" t="e">
        <f>COUNTIFS('6-Justice'!#REF!,A52,'6-Justice'!#REF!,1)</f>
        <v>#REF!</v>
      </c>
      <c r="Z52" s="501" t="e">
        <f>COUNTIFS('7-Culture &amp; Values'!#REF!,A52,'7-Culture &amp; Values'!#REF!,1)</f>
        <v>#REF!</v>
      </c>
      <c r="AA52" s="501" t="e">
        <f>COUNTIFS('8-Agriculture'!#REF!,A52,'8-Agriculture'!#REF!,1)</f>
        <v>#REF!</v>
      </c>
      <c r="AB52" s="501" t="e">
        <f>COUNTIFS('9-Industry &amp; Services'!#REF!,A52,'9-Industry &amp; Services'!#REF!,1)</f>
        <v>#REF!</v>
      </c>
      <c r="AC52" s="501" t="e">
        <f>COUNTIFS('10-Human Capital Development'!#REF!,A52,'10-Human Capital Development'!#REF!,1)</f>
        <v>#REF!</v>
      </c>
      <c r="AD52" s="501" t="e">
        <f>COUNTIFS('11-Social Protection'!#REF!,A52,'11-Social Protection'!#REF!,1)</f>
        <v>#REF!</v>
      </c>
      <c r="AE52" s="501" t="e">
        <f>COUNTIFS('12-Shelter and Housing'!#REF!,A52,'12-Shelter and Housing'!#REF!,1)</f>
        <v>#REF!</v>
      </c>
      <c r="AF52" s="501" t="e">
        <f>COUNTIFS('13-Demographic Dividend'!#REF!,A52,'13-Demographic Dividend'!#REF!,1)</f>
        <v>#REF!</v>
      </c>
      <c r="AG52" s="501" t="e">
        <f>COUNTIFS('14-Science &amp; Technology'!#REF!,A52,'14-Science &amp; Technology'!#REF!,1)</f>
        <v>#REF!</v>
      </c>
      <c r="AH52" s="501" t="e">
        <f>COUNTIFS('15-Macroeconomy'!#REF!,A52,'15-Macroeconomy'!#REF!,1)</f>
        <v>#REF!</v>
      </c>
      <c r="AI52" s="501" t="e">
        <f>COUNTIFS('16-Competitiveness'!#REF!,A52,'16-Competitiveness'!#REF!,1)</f>
        <v>#REF!</v>
      </c>
      <c r="AJ52" s="501" t="e">
        <f>COUNTIFS('19-Infrastructure'!#REF!,A52,'19-Infrastructure'!#REF!,1)</f>
        <v>#REF!</v>
      </c>
      <c r="AK52" s="501" t="e">
        <f>COUNTIFS('20-Environment'!#REF!,A52,'20-Environment'!#REF!,1)</f>
        <v>#REF!</v>
      </c>
      <c r="AL52" s="501" t="e">
        <f>COUNTIFS('21-OFW'!#REF!,A52,'21-OFW'!#REF!,1)</f>
        <v>#REF!</v>
      </c>
      <c r="AM52" s="508" t="e">
        <f t="shared" si="1"/>
        <v>#REF!</v>
      </c>
    </row>
    <row r="53" spans="1:39" x14ac:dyDescent="0.35">
      <c r="A53" s="504" t="s">
        <v>102</v>
      </c>
      <c r="B53" s="502" t="e">
        <f>COUNTIFS('CI &amp; HT'!#REF!,A53,'CI &amp; HT'!#REF!,1)</f>
        <v>#REF!</v>
      </c>
      <c r="C53" s="502" t="e">
        <f>COUNTIFS('5-Governance'!#REF!,A53,'5-Governance'!#REF!,1)</f>
        <v>#REF!</v>
      </c>
      <c r="D53" s="502" t="e">
        <f>COUNTIFS('6-Justice'!#REF!,A53,'6-Justice'!#REF!,1)</f>
        <v>#REF!</v>
      </c>
      <c r="E53" s="502" t="e">
        <f>COUNTIFS('7-Culture &amp; Values'!#REF!,A53,'7-Culture &amp; Values'!#REF!,1)</f>
        <v>#REF!</v>
      </c>
      <c r="F53" s="502" t="e">
        <f>COUNTIFS('8-Agriculture'!#REF!,A53,'8-Agriculture'!#REF!,1)</f>
        <v>#REF!</v>
      </c>
      <c r="G53" s="502" t="e">
        <f>COUNTIFS('9-Industry &amp; Services'!#REF!,A53,'9-Industry &amp; Services'!#REF!,1)</f>
        <v>#REF!</v>
      </c>
      <c r="H53" s="502" t="e">
        <f>COUNTIFS('10-Human Capital Development'!#REF!,A53,'10-Human Capital Development'!#REF!,1)</f>
        <v>#REF!</v>
      </c>
      <c r="I53" s="502" t="e">
        <f>COUNTIFS('11-Social Protection'!#REF!,A53,'11-Social Protection'!#REF!,1)</f>
        <v>#REF!</v>
      </c>
      <c r="J53" s="502" t="e">
        <f>COUNTIFS('12-Shelter and Housing'!#REF!,A53,'12-Shelter and Housing'!#REF!,1)</f>
        <v>#REF!</v>
      </c>
      <c r="K53" s="502" t="e">
        <f>COUNTIFS('13-Demographic Dividend'!#REF!,A53,'13-Demographic Dividend'!#REF!,1)</f>
        <v>#REF!</v>
      </c>
      <c r="L53" s="502" t="e">
        <f>COUNTIFS('14-Science &amp; Technology'!#REF!,A53,'14-Science &amp; Technology'!#REF!,1)</f>
        <v>#REF!</v>
      </c>
      <c r="M53" s="502" t="e">
        <f>COUNTIFS('15-Macroeconomy'!#REF!,A53,'15-Macroeconomy'!#REF!,1)</f>
        <v>#REF!</v>
      </c>
      <c r="N53" s="502" t="e">
        <f>COUNTIFS('16-Competitiveness'!#REF!,A53,'16-Competitiveness'!#REF!,1)</f>
        <v>#REF!</v>
      </c>
      <c r="O53" s="502" t="e">
        <f>COUNTIFS('19-Infrastructure'!#REF!,A53,'19-Infrastructure'!#REF!,1)</f>
        <v>#REF!</v>
      </c>
      <c r="P53" s="502" t="e">
        <f>COUNTIFS('20-Environment'!#REF!,A53,'20-Environment'!#REF!,1)</f>
        <v>#REF!</v>
      </c>
      <c r="Q53" s="502" t="e">
        <f>COUNTIFS('21-OFW'!#REF!,A53,'21-OFW'!#REF!,1)</f>
        <v>#REF!</v>
      </c>
      <c r="R53" s="503"/>
      <c r="U53" s="501" t="e">
        <f t="shared" si="0"/>
        <v>#REF!</v>
      </c>
      <c r="W53" s="501" t="e">
        <f>COUNTIFS('CI &amp; HT'!#REF!,A53,'CI &amp; HT'!#REF!,1)</f>
        <v>#REF!</v>
      </c>
      <c r="X53" s="501" t="e">
        <f>COUNTIFS('5-Governance'!#REF!,A53,'5-Governance'!#REF!,1)</f>
        <v>#REF!</v>
      </c>
      <c r="Y53" s="501" t="e">
        <f>COUNTIFS('6-Justice'!#REF!,A53,'6-Justice'!#REF!,1)</f>
        <v>#REF!</v>
      </c>
      <c r="Z53" s="501" t="e">
        <f>COUNTIFS('7-Culture &amp; Values'!#REF!,A53,'7-Culture &amp; Values'!#REF!,1)</f>
        <v>#REF!</v>
      </c>
      <c r="AA53" s="501" t="e">
        <f>COUNTIFS('8-Agriculture'!#REF!,A53,'8-Agriculture'!#REF!,1)</f>
        <v>#REF!</v>
      </c>
      <c r="AB53" s="501" t="e">
        <f>COUNTIFS('9-Industry &amp; Services'!#REF!,A53,'9-Industry &amp; Services'!#REF!,1)</f>
        <v>#REF!</v>
      </c>
      <c r="AC53" s="501" t="e">
        <f>COUNTIFS('10-Human Capital Development'!#REF!,A53,'10-Human Capital Development'!#REF!,1)</f>
        <v>#REF!</v>
      </c>
      <c r="AD53" s="501" t="e">
        <f>COUNTIFS('11-Social Protection'!#REF!,A53,'11-Social Protection'!#REF!,1)</f>
        <v>#REF!</v>
      </c>
      <c r="AE53" s="501" t="e">
        <f>COUNTIFS('12-Shelter and Housing'!#REF!,A53,'12-Shelter and Housing'!#REF!,1)</f>
        <v>#REF!</v>
      </c>
      <c r="AF53" s="501" t="e">
        <f>COUNTIFS('13-Demographic Dividend'!#REF!,A53,'13-Demographic Dividend'!#REF!,1)</f>
        <v>#REF!</v>
      </c>
      <c r="AG53" s="501" t="e">
        <f>COUNTIFS('14-Science &amp; Technology'!#REF!,A53,'14-Science &amp; Technology'!#REF!,1)</f>
        <v>#REF!</v>
      </c>
      <c r="AH53" s="501" t="e">
        <f>COUNTIFS('15-Macroeconomy'!#REF!,A53,'15-Macroeconomy'!#REF!,1)</f>
        <v>#REF!</v>
      </c>
      <c r="AI53" s="501" t="e">
        <f>COUNTIFS('16-Competitiveness'!#REF!,A53,'16-Competitiveness'!#REF!,1)</f>
        <v>#REF!</v>
      </c>
      <c r="AJ53" s="501" t="e">
        <f>COUNTIFS('19-Infrastructure'!#REF!,A53,'19-Infrastructure'!#REF!,1)</f>
        <v>#REF!</v>
      </c>
      <c r="AK53" s="501" t="e">
        <f>COUNTIFS('20-Environment'!#REF!,A53,'20-Environment'!#REF!,1)</f>
        <v>#REF!</v>
      </c>
      <c r="AL53" s="501" t="e">
        <f>COUNTIFS('21-OFW'!#REF!,A53,'21-OFW'!#REF!,1)</f>
        <v>#REF!</v>
      </c>
      <c r="AM53" s="508" t="e">
        <f t="shared" si="1"/>
        <v>#REF!</v>
      </c>
    </row>
    <row r="54" spans="1:39" x14ac:dyDescent="0.35">
      <c r="A54" s="504" t="s">
        <v>1091</v>
      </c>
      <c r="B54" s="502" t="e">
        <f>COUNTIFS('CI &amp; HT'!#REF!,A54,'CI &amp; HT'!#REF!,1)</f>
        <v>#REF!</v>
      </c>
      <c r="C54" s="502" t="e">
        <f>COUNTIFS('5-Governance'!#REF!,A54,'5-Governance'!#REF!,1)</f>
        <v>#REF!</v>
      </c>
      <c r="D54" s="502" t="e">
        <f>COUNTIFS('6-Justice'!#REF!,A54,'6-Justice'!#REF!,1)</f>
        <v>#REF!</v>
      </c>
      <c r="E54" s="502" t="e">
        <f>COUNTIFS('7-Culture &amp; Values'!#REF!,A54,'7-Culture &amp; Values'!#REF!,1)</f>
        <v>#REF!</v>
      </c>
      <c r="F54" s="502" t="e">
        <f>COUNTIFS('8-Agriculture'!#REF!,A54,'8-Agriculture'!#REF!,1)</f>
        <v>#REF!</v>
      </c>
      <c r="G54" s="502" t="e">
        <f>COUNTIFS('9-Industry &amp; Services'!#REF!,A54,'9-Industry &amp; Services'!#REF!,1)</f>
        <v>#REF!</v>
      </c>
      <c r="H54" s="502" t="e">
        <f>COUNTIFS('10-Human Capital Development'!#REF!,A54,'10-Human Capital Development'!#REF!,1)</f>
        <v>#REF!</v>
      </c>
      <c r="I54" s="502" t="e">
        <f>COUNTIFS('11-Social Protection'!#REF!,A54,'11-Social Protection'!#REF!,1)</f>
        <v>#REF!</v>
      </c>
      <c r="J54" s="502" t="e">
        <f>COUNTIFS('12-Shelter and Housing'!#REF!,A54,'12-Shelter and Housing'!#REF!,1)</f>
        <v>#REF!</v>
      </c>
      <c r="K54" s="502" t="e">
        <f>COUNTIFS('13-Demographic Dividend'!#REF!,A54,'13-Demographic Dividend'!#REF!,1)</f>
        <v>#REF!</v>
      </c>
      <c r="L54" s="502" t="e">
        <f>COUNTIFS('14-Science &amp; Technology'!#REF!,A54,'14-Science &amp; Technology'!#REF!,1)</f>
        <v>#REF!</v>
      </c>
      <c r="M54" s="502" t="e">
        <f>COUNTIFS('15-Macroeconomy'!#REF!,A54,'15-Macroeconomy'!#REF!,1)</f>
        <v>#REF!</v>
      </c>
      <c r="N54" s="502" t="e">
        <f>COUNTIFS('16-Competitiveness'!#REF!,A54,'16-Competitiveness'!#REF!,1)</f>
        <v>#REF!</v>
      </c>
      <c r="O54" s="502" t="e">
        <f>COUNTIFS('19-Infrastructure'!#REF!,A54,'19-Infrastructure'!#REF!,1)</f>
        <v>#REF!</v>
      </c>
      <c r="P54" s="502" t="e">
        <f>COUNTIFS('20-Environment'!#REF!,A54,'20-Environment'!#REF!,1)</f>
        <v>#REF!</v>
      </c>
      <c r="Q54" s="502" t="e">
        <f>COUNTIFS('21-OFW'!#REF!,A54,'21-OFW'!#REF!,1)</f>
        <v>#REF!</v>
      </c>
      <c r="U54" s="501" t="e">
        <f t="shared" si="0"/>
        <v>#REF!</v>
      </c>
      <c r="W54" s="501" t="e">
        <f>COUNTIFS('CI &amp; HT'!#REF!,A54,'CI &amp; HT'!#REF!,1)</f>
        <v>#REF!</v>
      </c>
      <c r="X54" s="501" t="e">
        <f>COUNTIFS('5-Governance'!#REF!,A54,'5-Governance'!#REF!,1)</f>
        <v>#REF!</v>
      </c>
      <c r="Y54" s="501" t="e">
        <f>COUNTIFS('6-Justice'!#REF!,A54,'6-Justice'!#REF!,1)</f>
        <v>#REF!</v>
      </c>
      <c r="Z54" s="501" t="e">
        <f>COUNTIFS('7-Culture &amp; Values'!#REF!,A54,'7-Culture &amp; Values'!#REF!,1)</f>
        <v>#REF!</v>
      </c>
      <c r="AA54" s="501" t="e">
        <f>COUNTIFS('8-Agriculture'!#REF!,A54,'8-Agriculture'!#REF!,1)</f>
        <v>#REF!</v>
      </c>
      <c r="AB54" s="501" t="e">
        <f>COUNTIFS('9-Industry &amp; Services'!#REF!,A54,'9-Industry &amp; Services'!#REF!,1)</f>
        <v>#REF!</v>
      </c>
      <c r="AC54" s="501" t="e">
        <f>COUNTIFS('10-Human Capital Development'!#REF!,A54,'10-Human Capital Development'!#REF!,1)</f>
        <v>#REF!</v>
      </c>
      <c r="AD54" s="501" t="e">
        <f>COUNTIFS('11-Social Protection'!#REF!,A54,'11-Social Protection'!#REF!,1)</f>
        <v>#REF!</v>
      </c>
      <c r="AE54" s="501" t="e">
        <f>COUNTIFS('12-Shelter and Housing'!#REF!,A54,'12-Shelter and Housing'!#REF!,1)</f>
        <v>#REF!</v>
      </c>
      <c r="AF54" s="501" t="e">
        <f>COUNTIFS('13-Demographic Dividend'!#REF!,A54,'13-Demographic Dividend'!#REF!,1)</f>
        <v>#REF!</v>
      </c>
      <c r="AG54" s="501" t="e">
        <f>COUNTIFS('14-Science &amp; Technology'!#REF!,A54,'14-Science &amp; Technology'!#REF!,1)</f>
        <v>#REF!</v>
      </c>
      <c r="AH54" s="501" t="e">
        <f>COUNTIFS('15-Macroeconomy'!#REF!,A54,'15-Macroeconomy'!#REF!,1)</f>
        <v>#REF!</v>
      </c>
      <c r="AI54" s="501" t="e">
        <f>COUNTIFS('16-Competitiveness'!#REF!,A54,'16-Competitiveness'!#REF!,1)</f>
        <v>#REF!</v>
      </c>
      <c r="AJ54" s="501" t="e">
        <f>COUNTIFS('19-Infrastructure'!#REF!,A54,'19-Infrastructure'!#REF!,1)</f>
        <v>#REF!</v>
      </c>
      <c r="AK54" s="501" t="e">
        <f>COUNTIFS('20-Environment'!#REF!,A54,'20-Environment'!#REF!,1)</f>
        <v>#REF!</v>
      </c>
      <c r="AL54" s="501" t="e">
        <f>COUNTIFS('21-OFW'!#REF!,A54,'21-OFW'!#REF!,1)</f>
        <v>#REF!</v>
      </c>
      <c r="AM54" s="508" t="e">
        <f t="shared" si="1"/>
        <v>#REF!</v>
      </c>
    </row>
    <row r="55" spans="1:39" x14ac:dyDescent="0.35">
      <c r="A55" s="504" t="s">
        <v>345</v>
      </c>
      <c r="B55" s="502" t="e">
        <f>COUNTIFS('CI &amp; HT'!#REF!,A55,'CI &amp; HT'!#REF!,1)</f>
        <v>#REF!</v>
      </c>
      <c r="C55" s="502" t="e">
        <f>COUNTIFS('5-Governance'!#REF!,A55,'5-Governance'!#REF!,1)</f>
        <v>#REF!</v>
      </c>
      <c r="D55" s="502" t="e">
        <f>COUNTIFS('6-Justice'!#REF!,A55,'6-Justice'!#REF!,1)</f>
        <v>#REF!</v>
      </c>
      <c r="E55" s="502" t="e">
        <f>COUNTIFS('7-Culture &amp; Values'!#REF!,A55,'7-Culture &amp; Values'!#REF!,1)</f>
        <v>#REF!</v>
      </c>
      <c r="F55" s="502" t="e">
        <f>COUNTIFS('8-Agriculture'!#REF!,A55,'8-Agriculture'!#REF!,1)</f>
        <v>#REF!</v>
      </c>
      <c r="G55" s="502" t="e">
        <f>COUNTIFS('9-Industry &amp; Services'!#REF!,A55,'9-Industry &amp; Services'!#REF!,1)</f>
        <v>#REF!</v>
      </c>
      <c r="H55" s="502" t="e">
        <f>COUNTIFS('10-Human Capital Development'!#REF!,A55,'10-Human Capital Development'!#REF!,1)</f>
        <v>#REF!</v>
      </c>
      <c r="I55" s="502" t="e">
        <f>COUNTIFS('11-Social Protection'!#REF!,A55,'11-Social Protection'!#REF!,1)</f>
        <v>#REF!</v>
      </c>
      <c r="J55" s="502" t="e">
        <f>COUNTIFS('12-Shelter and Housing'!#REF!,A55,'12-Shelter and Housing'!#REF!,1)</f>
        <v>#REF!</v>
      </c>
      <c r="K55" s="502" t="e">
        <f>COUNTIFS('13-Demographic Dividend'!#REF!,A55,'13-Demographic Dividend'!#REF!,1)</f>
        <v>#REF!</v>
      </c>
      <c r="L55" s="502" t="e">
        <f>COUNTIFS('14-Science &amp; Technology'!#REF!,A55,'14-Science &amp; Technology'!#REF!,1)</f>
        <v>#REF!</v>
      </c>
      <c r="M55" s="502" t="e">
        <f>COUNTIFS('15-Macroeconomy'!#REF!,A55,'15-Macroeconomy'!#REF!,1)</f>
        <v>#REF!</v>
      </c>
      <c r="N55" s="502" t="e">
        <f>COUNTIFS('16-Competitiveness'!#REF!,A55,'16-Competitiveness'!#REF!,1)</f>
        <v>#REF!</v>
      </c>
      <c r="O55" s="502" t="e">
        <f>COUNTIFS('19-Infrastructure'!#REF!,A55,'19-Infrastructure'!#REF!,1)</f>
        <v>#REF!</v>
      </c>
      <c r="P55" s="502" t="e">
        <f>COUNTIFS('20-Environment'!#REF!,A55,'20-Environment'!#REF!,1)</f>
        <v>#REF!</v>
      </c>
      <c r="Q55" s="502" t="e">
        <f>COUNTIFS('21-OFW'!#REF!,A55,'21-OFW'!#REF!,1)</f>
        <v>#REF!</v>
      </c>
      <c r="U55" s="501" t="e">
        <f t="shared" si="0"/>
        <v>#REF!</v>
      </c>
      <c r="W55" s="501" t="e">
        <f>COUNTIFS('CI &amp; HT'!#REF!,A55,'CI &amp; HT'!#REF!,1)</f>
        <v>#REF!</v>
      </c>
      <c r="X55" s="501" t="e">
        <f>COUNTIFS('5-Governance'!#REF!,A55,'5-Governance'!#REF!,1)</f>
        <v>#REF!</v>
      </c>
      <c r="Y55" s="501" t="e">
        <f>COUNTIFS('6-Justice'!#REF!,A55,'6-Justice'!#REF!,1)</f>
        <v>#REF!</v>
      </c>
      <c r="Z55" s="501" t="e">
        <f>COUNTIFS('7-Culture &amp; Values'!#REF!,A55,'7-Culture &amp; Values'!#REF!,1)</f>
        <v>#REF!</v>
      </c>
      <c r="AA55" s="501" t="e">
        <f>COUNTIFS('8-Agriculture'!#REF!,A55,'8-Agriculture'!#REF!,1)</f>
        <v>#REF!</v>
      </c>
      <c r="AB55" s="501" t="e">
        <f>COUNTIFS('9-Industry &amp; Services'!#REF!,A55,'9-Industry &amp; Services'!#REF!,1)</f>
        <v>#REF!</v>
      </c>
      <c r="AC55" s="501" t="e">
        <f>COUNTIFS('10-Human Capital Development'!#REF!,A55,'10-Human Capital Development'!#REF!,1)</f>
        <v>#REF!</v>
      </c>
      <c r="AD55" s="501" t="e">
        <f>COUNTIFS('11-Social Protection'!#REF!,A55,'11-Social Protection'!#REF!,1)</f>
        <v>#REF!</v>
      </c>
      <c r="AE55" s="501" t="e">
        <f>COUNTIFS('12-Shelter and Housing'!#REF!,A55,'12-Shelter and Housing'!#REF!,1)</f>
        <v>#REF!</v>
      </c>
      <c r="AF55" s="501" t="e">
        <f>COUNTIFS('13-Demographic Dividend'!#REF!,A55,'13-Demographic Dividend'!#REF!,1)</f>
        <v>#REF!</v>
      </c>
      <c r="AG55" s="501" t="e">
        <f>COUNTIFS('14-Science &amp; Technology'!#REF!,A55,'14-Science &amp; Technology'!#REF!,1)</f>
        <v>#REF!</v>
      </c>
      <c r="AH55" s="501" t="e">
        <f>COUNTIFS('15-Macroeconomy'!#REF!,A55,'15-Macroeconomy'!#REF!,1)</f>
        <v>#REF!</v>
      </c>
      <c r="AI55" s="501" t="e">
        <f>COUNTIFS('16-Competitiveness'!#REF!,A55,'16-Competitiveness'!#REF!,1)</f>
        <v>#REF!</v>
      </c>
      <c r="AJ55" s="501" t="e">
        <f>COUNTIFS('19-Infrastructure'!#REF!,A55,'19-Infrastructure'!#REF!,1)</f>
        <v>#REF!</v>
      </c>
      <c r="AK55" s="501" t="e">
        <f>COUNTIFS('20-Environment'!#REF!,A55,'20-Environment'!#REF!,1)</f>
        <v>#REF!</v>
      </c>
      <c r="AL55" s="501" t="e">
        <f>COUNTIFS('21-OFW'!#REF!,A55,'21-OFW'!#REF!,1)</f>
        <v>#REF!</v>
      </c>
      <c r="AM55" s="508" t="e">
        <f t="shared" si="1"/>
        <v>#REF!</v>
      </c>
    </row>
    <row r="56" spans="1:39" x14ac:dyDescent="0.35">
      <c r="A56" s="504" t="s">
        <v>551</v>
      </c>
      <c r="B56" s="502" t="e">
        <f>COUNTIFS('CI &amp; HT'!#REF!,A56,'CI &amp; HT'!#REF!,1)</f>
        <v>#REF!</v>
      </c>
      <c r="C56" s="502" t="e">
        <f>COUNTIFS('5-Governance'!#REF!,A56,'5-Governance'!#REF!,1)</f>
        <v>#REF!</v>
      </c>
      <c r="D56" s="502" t="e">
        <f>COUNTIFS('6-Justice'!#REF!,A56,'6-Justice'!#REF!,1)</f>
        <v>#REF!</v>
      </c>
      <c r="E56" s="502" t="e">
        <f>COUNTIFS('7-Culture &amp; Values'!#REF!,A56,'7-Culture &amp; Values'!#REF!,1)</f>
        <v>#REF!</v>
      </c>
      <c r="F56" s="502" t="e">
        <f>COUNTIFS('8-Agriculture'!#REF!,A56,'8-Agriculture'!#REF!,1)</f>
        <v>#REF!</v>
      </c>
      <c r="G56" s="502" t="e">
        <f>COUNTIFS('9-Industry &amp; Services'!#REF!,A56,'9-Industry &amp; Services'!#REF!,1)</f>
        <v>#REF!</v>
      </c>
      <c r="H56" s="502" t="e">
        <f>COUNTIFS('10-Human Capital Development'!#REF!,A56,'10-Human Capital Development'!#REF!,1)</f>
        <v>#REF!</v>
      </c>
      <c r="I56" s="502" t="e">
        <f>COUNTIFS('11-Social Protection'!#REF!,A56,'11-Social Protection'!#REF!,1)</f>
        <v>#REF!</v>
      </c>
      <c r="J56" s="502" t="e">
        <f>COUNTIFS('12-Shelter and Housing'!#REF!,A56,'12-Shelter and Housing'!#REF!,1)</f>
        <v>#REF!</v>
      </c>
      <c r="K56" s="502" t="e">
        <f>COUNTIFS('13-Demographic Dividend'!#REF!,A56,'13-Demographic Dividend'!#REF!,1)</f>
        <v>#REF!</v>
      </c>
      <c r="L56" s="502" t="e">
        <f>COUNTIFS('14-Science &amp; Technology'!#REF!,A56,'14-Science &amp; Technology'!#REF!,1)</f>
        <v>#REF!</v>
      </c>
      <c r="M56" s="502" t="e">
        <f>COUNTIFS('15-Macroeconomy'!#REF!,A56,'15-Macroeconomy'!#REF!,1)</f>
        <v>#REF!</v>
      </c>
      <c r="N56" s="502" t="e">
        <f>COUNTIFS('16-Competitiveness'!#REF!,A56,'16-Competitiveness'!#REF!,1)</f>
        <v>#REF!</v>
      </c>
      <c r="O56" s="502" t="e">
        <f>COUNTIFS('19-Infrastructure'!#REF!,A56,'19-Infrastructure'!#REF!,1)</f>
        <v>#REF!</v>
      </c>
      <c r="P56" s="502" t="e">
        <f>COUNTIFS('20-Environment'!#REF!,A56,'20-Environment'!#REF!,1)</f>
        <v>#REF!</v>
      </c>
      <c r="Q56" s="502" t="e">
        <f>COUNTIFS('21-OFW'!#REF!,A56,'21-OFW'!#REF!,1)</f>
        <v>#REF!</v>
      </c>
      <c r="U56" s="501" t="e">
        <f t="shared" si="0"/>
        <v>#REF!</v>
      </c>
      <c r="W56" s="501" t="e">
        <f>COUNTIFS('CI &amp; HT'!#REF!,A56,'CI &amp; HT'!#REF!,1)</f>
        <v>#REF!</v>
      </c>
      <c r="X56" s="501" t="e">
        <f>COUNTIFS('5-Governance'!#REF!,A56,'5-Governance'!#REF!,1)</f>
        <v>#REF!</v>
      </c>
      <c r="Y56" s="501" t="e">
        <f>COUNTIFS('6-Justice'!#REF!,A56,'6-Justice'!#REF!,1)</f>
        <v>#REF!</v>
      </c>
      <c r="Z56" s="501" t="e">
        <f>COUNTIFS('7-Culture &amp; Values'!#REF!,A56,'7-Culture &amp; Values'!#REF!,1)</f>
        <v>#REF!</v>
      </c>
      <c r="AA56" s="501" t="e">
        <f>COUNTIFS('8-Agriculture'!#REF!,A56,'8-Agriculture'!#REF!,1)</f>
        <v>#REF!</v>
      </c>
      <c r="AB56" s="501" t="e">
        <f>COUNTIFS('9-Industry &amp; Services'!#REF!,A56,'9-Industry &amp; Services'!#REF!,1)</f>
        <v>#REF!</v>
      </c>
      <c r="AC56" s="501" t="e">
        <f>COUNTIFS('10-Human Capital Development'!#REF!,A56,'10-Human Capital Development'!#REF!,1)</f>
        <v>#REF!</v>
      </c>
      <c r="AD56" s="501" t="e">
        <f>COUNTIFS('11-Social Protection'!#REF!,A56,'11-Social Protection'!#REF!,1)</f>
        <v>#REF!</v>
      </c>
      <c r="AE56" s="501" t="e">
        <f>COUNTIFS('12-Shelter and Housing'!#REF!,A56,'12-Shelter and Housing'!#REF!,1)</f>
        <v>#REF!</v>
      </c>
      <c r="AF56" s="501" t="e">
        <f>COUNTIFS('13-Demographic Dividend'!#REF!,A56,'13-Demographic Dividend'!#REF!,1)</f>
        <v>#REF!</v>
      </c>
      <c r="AG56" s="501" t="e">
        <f>COUNTIFS('14-Science &amp; Technology'!#REF!,A56,'14-Science &amp; Technology'!#REF!,1)</f>
        <v>#REF!</v>
      </c>
      <c r="AH56" s="501" t="e">
        <f>COUNTIFS('15-Macroeconomy'!#REF!,A56,'15-Macroeconomy'!#REF!,1)</f>
        <v>#REF!</v>
      </c>
      <c r="AI56" s="501" t="e">
        <f>COUNTIFS('16-Competitiveness'!#REF!,A56,'16-Competitiveness'!#REF!,1)</f>
        <v>#REF!</v>
      </c>
      <c r="AJ56" s="501" t="e">
        <f>COUNTIFS('19-Infrastructure'!#REF!,A56,'19-Infrastructure'!#REF!,1)</f>
        <v>#REF!</v>
      </c>
      <c r="AK56" s="501" t="e">
        <f>COUNTIFS('20-Environment'!#REF!,A56,'20-Environment'!#REF!,1)</f>
        <v>#REF!</v>
      </c>
      <c r="AL56" s="501" t="e">
        <f>COUNTIFS('21-OFW'!#REF!,A56,'21-OFW'!#REF!,1)</f>
        <v>#REF!</v>
      </c>
      <c r="AM56" s="508" t="e">
        <f t="shared" si="1"/>
        <v>#REF!</v>
      </c>
    </row>
    <row r="57" spans="1:39" x14ac:dyDescent="0.35">
      <c r="A57" s="504" t="s">
        <v>1000</v>
      </c>
      <c r="B57" s="502" t="e">
        <f>COUNTIFS('CI &amp; HT'!#REF!,A57,'CI &amp; HT'!#REF!,1)</f>
        <v>#REF!</v>
      </c>
      <c r="C57" s="502" t="e">
        <f>COUNTIFS('5-Governance'!#REF!,A57,'5-Governance'!#REF!,1)</f>
        <v>#REF!</v>
      </c>
      <c r="D57" s="502" t="e">
        <f>COUNTIFS('6-Justice'!#REF!,A57,'6-Justice'!#REF!,1)</f>
        <v>#REF!</v>
      </c>
      <c r="E57" s="502" t="e">
        <f>COUNTIFS('7-Culture &amp; Values'!#REF!,A57,'7-Culture &amp; Values'!#REF!,1)</f>
        <v>#REF!</v>
      </c>
      <c r="F57" s="502" t="e">
        <f>COUNTIFS('8-Agriculture'!#REF!,A57,'8-Agriculture'!#REF!,1)</f>
        <v>#REF!</v>
      </c>
      <c r="G57" s="502" t="e">
        <f>COUNTIFS('9-Industry &amp; Services'!#REF!,A57,'9-Industry &amp; Services'!#REF!,1)</f>
        <v>#REF!</v>
      </c>
      <c r="H57" s="502" t="e">
        <f>COUNTIFS('10-Human Capital Development'!#REF!,A57,'10-Human Capital Development'!#REF!,1)</f>
        <v>#REF!</v>
      </c>
      <c r="I57" s="502" t="e">
        <f>COUNTIFS('11-Social Protection'!#REF!,A57,'11-Social Protection'!#REF!,1)</f>
        <v>#REF!</v>
      </c>
      <c r="J57" s="502" t="e">
        <f>COUNTIFS('12-Shelter and Housing'!#REF!,A57,'12-Shelter and Housing'!#REF!,1)</f>
        <v>#REF!</v>
      </c>
      <c r="K57" s="502" t="e">
        <f>COUNTIFS('13-Demographic Dividend'!#REF!,A57,'13-Demographic Dividend'!#REF!,1)</f>
        <v>#REF!</v>
      </c>
      <c r="L57" s="502" t="e">
        <f>COUNTIFS('14-Science &amp; Technology'!#REF!,A57,'14-Science &amp; Technology'!#REF!,1)</f>
        <v>#REF!</v>
      </c>
      <c r="M57" s="502" t="e">
        <f>COUNTIFS('15-Macroeconomy'!#REF!,A57,'15-Macroeconomy'!#REF!,1)</f>
        <v>#REF!</v>
      </c>
      <c r="N57" s="502" t="e">
        <f>COUNTIFS('16-Competitiveness'!#REF!,A57,'16-Competitiveness'!#REF!,1)</f>
        <v>#REF!</v>
      </c>
      <c r="O57" s="502" t="e">
        <f>COUNTIFS('19-Infrastructure'!#REF!,A57,'19-Infrastructure'!#REF!,1)</f>
        <v>#REF!</v>
      </c>
      <c r="P57" s="502" t="e">
        <f>COUNTIFS('20-Environment'!#REF!,A57,'20-Environment'!#REF!,1)</f>
        <v>#REF!</v>
      </c>
      <c r="Q57" s="502" t="e">
        <f>COUNTIFS('21-OFW'!#REF!,A57,'21-OFW'!#REF!,1)</f>
        <v>#REF!</v>
      </c>
      <c r="U57" s="501" t="e">
        <f t="shared" si="0"/>
        <v>#REF!</v>
      </c>
      <c r="W57" s="501" t="e">
        <f>COUNTIFS('CI &amp; HT'!#REF!,A57,'CI &amp; HT'!#REF!,1)</f>
        <v>#REF!</v>
      </c>
      <c r="X57" s="501" t="e">
        <f>COUNTIFS('5-Governance'!#REF!,A57,'5-Governance'!#REF!,1)</f>
        <v>#REF!</v>
      </c>
      <c r="Y57" s="501" t="e">
        <f>COUNTIFS('6-Justice'!#REF!,A57,'6-Justice'!#REF!,1)</f>
        <v>#REF!</v>
      </c>
      <c r="Z57" s="501" t="e">
        <f>COUNTIFS('7-Culture &amp; Values'!#REF!,A57,'7-Culture &amp; Values'!#REF!,1)</f>
        <v>#REF!</v>
      </c>
      <c r="AA57" s="501" t="e">
        <f>COUNTIFS('8-Agriculture'!#REF!,A57,'8-Agriculture'!#REF!,1)</f>
        <v>#REF!</v>
      </c>
      <c r="AB57" s="501" t="e">
        <f>COUNTIFS('9-Industry &amp; Services'!#REF!,A57,'9-Industry &amp; Services'!#REF!,1)</f>
        <v>#REF!</v>
      </c>
      <c r="AC57" s="501" t="e">
        <f>COUNTIFS('10-Human Capital Development'!#REF!,A57,'10-Human Capital Development'!#REF!,1)</f>
        <v>#REF!</v>
      </c>
      <c r="AD57" s="501" t="e">
        <f>COUNTIFS('11-Social Protection'!#REF!,A57,'11-Social Protection'!#REF!,1)</f>
        <v>#REF!</v>
      </c>
      <c r="AE57" s="501" t="e">
        <f>COUNTIFS('12-Shelter and Housing'!#REF!,A57,'12-Shelter and Housing'!#REF!,1)</f>
        <v>#REF!</v>
      </c>
      <c r="AF57" s="501" t="e">
        <f>COUNTIFS('13-Demographic Dividend'!#REF!,A57,'13-Demographic Dividend'!#REF!,1)</f>
        <v>#REF!</v>
      </c>
      <c r="AG57" s="501" t="e">
        <f>COUNTIFS('14-Science &amp; Technology'!#REF!,A57,'14-Science &amp; Technology'!#REF!,1)</f>
        <v>#REF!</v>
      </c>
      <c r="AH57" s="501" t="e">
        <f>COUNTIFS('15-Macroeconomy'!#REF!,A57,'15-Macroeconomy'!#REF!,1)</f>
        <v>#REF!</v>
      </c>
      <c r="AI57" s="501" t="e">
        <f>COUNTIFS('16-Competitiveness'!#REF!,A57,'16-Competitiveness'!#REF!,1)</f>
        <v>#REF!</v>
      </c>
      <c r="AJ57" s="501" t="e">
        <f>COUNTIFS('19-Infrastructure'!#REF!,A57,'19-Infrastructure'!#REF!,1)</f>
        <v>#REF!</v>
      </c>
      <c r="AK57" s="501" t="e">
        <f>COUNTIFS('20-Environment'!#REF!,A57,'20-Environment'!#REF!,1)</f>
        <v>#REF!</v>
      </c>
      <c r="AL57" s="501" t="e">
        <f>COUNTIFS('21-OFW'!#REF!,A57,'21-OFW'!#REF!,1)</f>
        <v>#REF!</v>
      </c>
      <c r="AM57" s="508" t="e">
        <f t="shared" si="1"/>
        <v>#REF!</v>
      </c>
    </row>
    <row r="58" spans="1:39" x14ac:dyDescent="0.35">
      <c r="A58" s="504" t="s">
        <v>1001</v>
      </c>
      <c r="B58" s="502" t="e">
        <f>COUNTIFS('CI &amp; HT'!#REF!,A58,'CI &amp; HT'!#REF!,1)</f>
        <v>#REF!</v>
      </c>
      <c r="C58" s="502" t="e">
        <f>COUNTIFS('5-Governance'!#REF!,A58,'5-Governance'!#REF!,1)</f>
        <v>#REF!</v>
      </c>
      <c r="D58" s="502" t="e">
        <f>COUNTIFS('6-Justice'!#REF!,A58,'6-Justice'!#REF!,1)</f>
        <v>#REF!</v>
      </c>
      <c r="E58" s="502" t="e">
        <f>COUNTIFS('7-Culture &amp; Values'!#REF!,A58,'7-Culture &amp; Values'!#REF!,1)</f>
        <v>#REF!</v>
      </c>
      <c r="F58" s="502" t="e">
        <f>COUNTIFS('8-Agriculture'!#REF!,A58,'8-Agriculture'!#REF!,1)</f>
        <v>#REF!</v>
      </c>
      <c r="G58" s="502" t="e">
        <f>COUNTIFS('9-Industry &amp; Services'!#REF!,A58,'9-Industry &amp; Services'!#REF!,1)</f>
        <v>#REF!</v>
      </c>
      <c r="H58" s="502" t="e">
        <f>COUNTIFS('10-Human Capital Development'!#REF!,A58,'10-Human Capital Development'!#REF!,1)</f>
        <v>#REF!</v>
      </c>
      <c r="I58" s="502" t="e">
        <f>COUNTIFS('11-Social Protection'!#REF!,A58,'11-Social Protection'!#REF!,1)</f>
        <v>#REF!</v>
      </c>
      <c r="J58" s="502" t="e">
        <f>COUNTIFS('12-Shelter and Housing'!#REF!,A58,'12-Shelter and Housing'!#REF!,1)</f>
        <v>#REF!</v>
      </c>
      <c r="K58" s="502" t="e">
        <f>COUNTIFS('13-Demographic Dividend'!#REF!,A58,'13-Demographic Dividend'!#REF!,1)</f>
        <v>#REF!</v>
      </c>
      <c r="L58" s="502" t="e">
        <f>COUNTIFS('14-Science &amp; Technology'!#REF!,A58,'14-Science &amp; Technology'!#REF!,1)</f>
        <v>#REF!</v>
      </c>
      <c r="M58" s="502" t="e">
        <f>COUNTIFS('15-Macroeconomy'!#REF!,A58,'15-Macroeconomy'!#REF!,1)</f>
        <v>#REF!</v>
      </c>
      <c r="N58" s="502" t="e">
        <f>COUNTIFS('16-Competitiveness'!#REF!,A58,'16-Competitiveness'!#REF!,1)</f>
        <v>#REF!</v>
      </c>
      <c r="O58" s="502" t="e">
        <f>COUNTIFS('19-Infrastructure'!#REF!,A58,'19-Infrastructure'!#REF!,1)</f>
        <v>#REF!</v>
      </c>
      <c r="P58" s="502" t="e">
        <f>COUNTIFS('20-Environment'!#REF!,A58,'20-Environment'!#REF!,1)</f>
        <v>#REF!</v>
      </c>
      <c r="Q58" s="502" t="e">
        <f>COUNTIFS('21-OFW'!#REF!,A58,'21-OFW'!#REF!,1)</f>
        <v>#REF!</v>
      </c>
      <c r="U58" s="501" t="e">
        <f t="shared" si="0"/>
        <v>#REF!</v>
      </c>
      <c r="W58" s="501" t="e">
        <f>COUNTIFS('CI &amp; HT'!#REF!,A58,'CI &amp; HT'!#REF!,1)</f>
        <v>#REF!</v>
      </c>
      <c r="X58" s="501" t="e">
        <f>COUNTIFS('5-Governance'!#REF!,A58,'5-Governance'!#REF!,1)</f>
        <v>#REF!</v>
      </c>
      <c r="Y58" s="501" t="e">
        <f>COUNTIFS('6-Justice'!#REF!,A58,'6-Justice'!#REF!,1)</f>
        <v>#REF!</v>
      </c>
      <c r="Z58" s="501" t="e">
        <f>COUNTIFS('7-Culture &amp; Values'!#REF!,A58,'7-Culture &amp; Values'!#REF!,1)</f>
        <v>#REF!</v>
      </c>
      <c r="AA58" s="501" t="e">
        <f>COUNTIFS('8-Agriculture'!#REF!,A58,'8-Agriculture'!#REF!,1)</f>
        <v>#REF!</v>
      </c>
      <c r="AB58" s="501" t="e">
        <f>COUNTIFS('9-Industry &amp; Services'!#REF!,A58,'9-Industry &amp; Services'!#REF!,1)</f>
        <v>#REF!</v>
      </c>
      <c r="AC58" s="501" t="e">
        <f>COUNTIFS('10-Human Capital Development'!#REF!,A58,'10-Human Capital Development'!#REF!,1)</f>
        <v>#REF!</v>
      </c>
      <c r="AD58" s="501" t="e">
        <f>COUNTIFS('11-Social Protection'!#REF!,A58,'11-Social Protection'!#REF!,1)</f>
        <v>#REF!</v>
      </c>
      <c r="AE58" s="501" t="e">
        <f>COUNTIFS('12-Shelter and Housing'!#REF!,A58,'12-Shelter and Housing'!#REF!,1)</f>
        <v>#REF!</v>
      </c>
      <c r="AF58" s="501" t="e">
        <f>COUNTIFS('13-Demographic Dividend'!#REF!,A58,'13-Demographic Dividend'!#REF!,1)</f>
        <v>#REF!</v>
      </c>
      <c r="AG58" s="501" t="e">
        <f>COUNTIFS('14-Science &amp; Technology'!#REF!,A58,'14-Science &amp; Technology'!#REF!,1)</f>
        <v>#REF!</v>
      </c>
      <c r="AH58" s="501" t="e">
        <f>COUNTIFS('15-Macroeconomy'!#REF!,A58,'15-Macroeconomy'!#REF!,1)</f>
        <v>#REF!</v>
      </c>
      <c r="AI58" s="501" t="e">
        <f>COUNTIFS('16-Competitiveness'!#REF!,A58,'16-Competitiveness'!#REF!,1)</f>
        <v>#REF!</v>
      </c>
      <c r="AJ58" s="501" t="e">
        <f>COUNTIFS('19-Infrastructure'!#REF!,A58,'19-Infrastructure'!#REF!,1)</f>
        <v>#REF!</v>
      </c>
      <c r="AK58" s="501" t="e">
        <f>COUNTIFS('20-Environment'!#REF!,A58,'20-Environment'!#REF!,1)</f>
        <v>#REF!</v>
      </c>
      <c r="AL58" s="501" t="e">
        <f>COUNTIFS('21-OFW'!#REF!,A58,'21-OFW'!#REF!,1)</f>
        <v>#REF!</v>
      </c>
      <c r="AM58" s="508" t="e">
        <f t="shared" si="1"/>
        <v>#REF!</v>
      </c>
    </row>
    <row r="59" spans="1:39" x14ac:dyDescent="0.35">
      <c r="A59" s="504" t="s">
        <v>763</v>
      </c>
      <c r="B59" s="502" t="e">
        <f>COUNTIFS('CI &amp; HT'!#REF!,A59,'CI &amp; HT'!#REF!,1)</f>
        <v>#REF!</v>
      </c>
      <c r="C59" s="502" t="e">
        <f>COUNTIFS('5-Governance'!#REF!,A59,'5-Governance'!#REF!,1)</f>
        <v>#REF!</v>
      </c>
      <c r="D59" s="502" t="e">
        <f>COUNTIFS('6-Justice'!#REF!,A59,'6-Justice'!#REF!,1)</f>
        <v>#REF!</v>
      </c>
      <c r="E59" s="502" t="e">
        <f>COUNTIFS('7-Culture &amp; Values'!#REF!,A59,'7-Culture &amp; Values'!#REF!,1)</f>
        <v>#REF!</v>
      </c>
      <c r="F59" s="502" t="e">
        <f>COUNTIFS('8-Agriculture'!#REF!,A59,'8-Agriculture'!#REF!,1)</f>
        <v>#REF!</v>
      </c>
      <c r="G59" s="502" t="e">
        <f>COUNTIFS('9-Industry &amp; Services'!#REF!,A59,'9-Industry &amp; Services'!#REF!,1)</f>
        <v>#REF!</v>
      </c>
      <c r="H59" s="502" t="e">
        <f>COUNTIFS('10-Human Capital Development'!#REF!,A59,'10-Human Capital Development'!#REF!,1)</f>
        <v>#REF!</v>
      </c>
      <c r="I59" s="502" t="e">
        <f>COUNTIFS('11-Social Protection'!#REF!,A59,'11-Social Protection'!#REF!,1)</f>
        <v>#REF!</v>
      </c>
      <c r="J59" s="502" t="e">
        <f>COUNTIFS('12-Shelter and Housing'!#REF!,A59,'12-Shelter and Housing'!#REF!,1)</f>
        <v>#REF!</v>
      </c>
      <c r="K59" s="502" t="e">
        <f>COUNTIFS('13-Demographic Dividend'!#REF!,A59,'13-Demographic Dividend'!#REF!,1)</f>
        <v>#REF!</v>
      </c>
      <c r="L59" s="502" t="e">
        <f>COUNTIFS('14-Science &amp; Technology'!#REF!,A59,'14-Science &amp; Technology'!#REF!,1)</f>
        <v>#REF!</v>
      </c>
      <c r="M59" s="502" t="e">
        <f>COUNTIFS('15-Macroeconomy'!#REF!,A59,'15-Macroeconomy'!#REF!,1)</f>
        <v>#REF!</v>
      </c>
      <c r="N59" s="502" t="e">
        <f>COUNTIFS('16-Competitiveness'!#REF!,A59,'16-Competitiveness'!#REF!,1)</f>
        <v>#REF!</v>
      </c>
      <c r="O59" s="502" t="e">
        <f>COUNTIFS('19-Infrastructure'!#REF!,A59,'19-Infrastructure'!#REF!,1)</f>
        <v>#REF!</v>
      </c>
      <c r="P59" s="502" t="e">
        <f>COUNTIFS('20-Environment'!#REF!,A59,'20-Environment'!#REF!,1)</f>
        <v>#REF!</v>
      </c>
      <c r="Q59" s="502" t="e">
        <f>COUNTIFS('21-OFW'!#REF!,A59,'21-OFW'!#REF!,1)</f>
        <v>#REF!</v>
      </c>
      <c r="U59" s="501" t="e">
        <f t="shared" si="0"/>
        <v>#REF!</v>
      </c>
      <c r="W59" s="501" t="e">
        <f>COUNTIFS('CI &amp; HT'!#REF!,A59,'CI &amp; HT'!#REF!,1)</f>
        <v>#REF!</v>
      </c>
      <c r="X59" s="501" t="e">
        <f>COUNTIFS('5-Governance'!#REF!,A59,'5-Governance'!#REF!,1)</f>
        <v>#REF!</v>
      </c>
      <c r="Y59" s="501" t="e">
        <f>COUNTIFS('6-Justice'!#REF!,A59,'6-Justice'!#REF!,1)</f>
        <v>#REF!</v>
      </c>
      <c r="Z59" s="501" t="e">
        <f>COUNTIFS('7-Culture &amp; Values'!#REF!,A59,'7-Culture &amp; Values'!#REF!,1)</f>
        <v>#REF!</v>
      </c>
      <c r="AA59" s="501" t="e">
        <f>COUNTIFS('8-Agriculture'!#REF!,A59,'8-Agriculture'!#REF!,1)</f>
        <v>#REF!</v>
      </c>
      <c r="AB59" s="501" t="e">
        <f>COUNTIFS('9-Industry &amp; Services'!#REF!,A59,'9-Industry &amp; Services'!#REF!,1)</f>
        <v>#REF!</v>
      </c>
      <c r="AC59" s="501" t="e">
        <f>COUNTIFS('10-Human Capital Development'!#REF!,A59,'10-Human Capital Development'!#REF!,1)</f>
        <v>#REF!</v>
      </c>
      <c r="AD59" s="501" t="e">
        <f>COUNTIFS('11-Social Protection'!#REF!,A59,'11-Social Protection'!#REF!,1)</f>
        <v>#REF!</v>
      </c>
      <c r="AE59" s="501" t="e">
        <f>COUNTIFS('12-Shelter and Housing'!#REF!,A59,'12-Shelter and Housing'!#REF!,1)</f>
        <v>#REF!</v>
      </c>
      <c r="AF59" s="501" t="e">
        <f>COUNTIFS('13-Demographic Dividend'!#REF!,A59,'13-Demographic Dividend'!#REF!,1)</f>
        <v>#REF!</v>
      </c>
      <c r="AG59" s="501" t="e">
        <f>COUNTIFS('14-Science &amp; Technology'!#REF!,A59,'14-Science &amp; Technology'!#REF!,1)</f>
        <v>#REF!</v>
      </c>
      <c r="AH59" s="501" t="e">
        <f>COUNTIFS('15-Macroeconomy'!#REF!,A59,'15-Macroeconomy'!#REF!,1)</f>
        <v>#REF!</v>
      </c>
      <c r="AI59" s="501" t="e">
        <f>COUNTIFS('16-Competitiveness'!#REF!,A59,'16-Competitiveness'!#REF!,1)</f>
        <v>#REF!</v>
      </c>
      <c r="AJ59" s="501" t="e">
        <f>COUNTIFS('19-Infrastructure'!#REF!,A59,'19-Infrastructure'!#REF!,1)</f>
        <v>#REF!</v>
      </c>
      <c r="AK59" s="501" t="e">
        <f>COUNTIFS('20-Environment'!#REF!,A59,'20-Environment'!#REF!,1)</f>
        <v>#REF!</v>
      </c>
      <c r="AL59" s="501" t="e">
        <f>COUNTIFS('21-OFW'!#REF!,A59,'21-OFW'!#REF!,1)</f>
        <v>#REF!</v>
      </c>
      <c r="AM59" s="508" t="e">
        <f t="shared" si="1"/>
        <v>#REF!</v>
      </c>
    </row>
    <row r="60" spans="1:39" x14ac:dyDescent="0.35">
      <c r="A60" s="504" t="s">
        <v>188</v>
      </c>
      <c r="B60" s="502" t="e">
        <f>COUNTIFS('CI &amp; HT'!#REF!,A60,'CI &amp; HT'!#REF!,1)</f>
        <v>#REF!</v>
      </c>
      <c r="C60" s="502" t="e">
        <f>COUNTIFS('5-Governance'!#REF!,A60,'5-Governance'!#REF!,1)</f>
        <v>#REF!</v>
      </c>
      <c r="D60" s="502" t="e">
        <f>COUNTIFS('6-Justice'!#REF!,A60,'6-Justice'!#REF!,1)</f>
        <v>#REF!</v>
      </c>
      <c r="E60" s="502" t="e">
        <f>COUNTIFS('7-Culture &amp; Values'!#REF!,A60,'7-Culture &amp; Values'!#REF!,1)</f>
        <v>#REF!</v>
      </c>
      <c r="F60" s="502" t="e">
        <f>COUNTIFS('8-Agriculture'!#REF!,A60,'8-Agriculture'!#REF!,1)</f>
        <v>#REF!</v>
      </c>
      <c r="G60" s="502" t="e">
        <f>COUNTIFS('9-Industry &amp; Services'!#REF!,A60,'9-Industry &amp; Services'!#REF!,1)</f>
        <v>#REF!</v>
      </c>
      <c r="H60" s="502" t="e">
        <f>COUNTIFS('10-Human Capital Development'!#REF!,A60,'10-Human Capital Development'!#REF!,1)</f>
        <v>#REF!</v>
      </c>
      <c r="I60" s="502" t="e">
        <f>COUNTIFS('11-Social Protection'!#REF!,A60,'11-Social Protection'!#REF!,1)</f>
        <v>#REF!</v>
      </c>
      <c r="J60" s="502" t="e">
        <f>COUNTIFS('12-Shelter and Housing'!#REF!,A60,'12-Shelter and Housing'!#REF!,1)</f>
        <v>#REF!</v>
      </c>
      <c r="K60" s="502" t="e">
        <f>COUNTIFS('13-Demographic Dividend'!#REF!,A60,'13-Demographic Dividend'!#REF!,1)</f>
        <v>#REF!</v>
      </c>
      <c r="L60" s="502" t="e">
        <f>COUNTIFS('14-Science &amp; Technology'!#REF!,A60,'14-Science &amp; Technology'!#REF!,1)</f>
        <v>#REF!</v>
      </c>
      <c r="M60" s="502" t="e">
        <f>COUNTIFS('15-Macroeconomy'!#REF!,A60,'15-Macroeconomy'!#REF!,1)</f>
        <v>#REF!</v>
      </c>
      <c r="N60" s="502" t="e">
        <f>COUNTIFS('16-Competitiveness'!#REF!,A60,'16-Competitiveness'!#REF!,1)</f>
        <v>#REF!</v>
      </c>
      <c r="O60" s="502" t="e">
        <f>COUNTIFS('19-Infrastructure'!#REF!,A60,'19-Infrastructure'!#REF!,1)</f>
        <v>#REF!</v>
      </c>
      <c r="P60" s="502" t="e">
        <f>COUNTIFS('20-Environment'!#REF!,A60,'20-Environment'!#REF!,1)</f>
        <v>#REF!</v>
      </c>
      <c r="Q60" s="502" t="e">
        <f>COUNTIFS('21-OFW'!#REF!,A60,'21-OFW'!#REF!,1)</f>
        <v>#REF!</v>
      </c>
      <c r="U60" s="501" t="e">
        <f t="shared" si="0"/>
        <v>#REF!</v>
      </c>
      <c r="W60" s="501" t="e">
        <f>COUNTIFS('CI &amp; HT'!#REF!,A60,'CI &amp; HT'!#REF!,1)</f>
        <v>#REF!</v>
      </c>
      <c r="X60" s="501" t="e">
        <f>COUNTIFS('5-Governance'!#REF!,A60,'5-Governance'!#REF!,1)</f>
        <v>#REF!</v>
      </c>
      <c r="Y60" s="501" t="e">
        <f>COUNTIFS('6-Justice'!#REF!,A60,'6-Justice'!#REF!,1)</f>
        <v>#REF!</v>
      </c>
      <c r="Z60" s="501" t="e">
        <f>COUNTIFS('7-Culture &amp; Values'!#REF!,A60,'7-Culture &amp; Values'!#REF!,1)</f>
        <v>#REF!</v>
      </c>
      <c r="AA60" s="501" t="e">
        <f>COUNTIFS('8-Agriculture'!#REF!,A60,'8-Agriculture'!#REF!,1)</f>
        <v>#REF!</v>
      </c>
      <c r="AB60" s="501" t="e">
        <f>COUNTIFS('9-Industry &amp; Services'!#REF!,A60,'9-Industry &amp; Services'!#REF!,1)</f>
        <v>#REF!</v>
      </c>
      <c r="AC60" s="501" t="e">
        <f>COUNTIFS('10-Human Capital Development'!#REF!,A60,'10-Human Capital Development'!#REF!,1)</f>
        <v>#REF!</v>
      </c>
      <c r="AD60" s="501" t="e">
        <f>COUNTIFS('11-Social Protection'!#REF!,A60,'11-Social Protection'!#REF!,1)</f>
        <v>#REF!</v>
      </c>
      <c r="AE60" s="501" t="e">
        <f>COUNTIFS('12-Shelter and Housing'!#REF!,A60,'12-Shelter and Housing'!#REF!,1)</f>
        <v>#REF!</v>
      </c>
      <c r="AF60" s="501" t="e">
        <f>COUNTIFS('13-Demographic Dividend'!#REF!,A60,'13-Demographic Dividend'!#REF!,1)</f>
        <v>#REF!</v>
      </c>
      <c r="AG60" s="501" t="e">
        <f>COUNTIFS('14-Science &amp; Technology'!#REF!,A60,'14-Science &amp; Technology'!#REF!,1)</f>
        <v>#REF!</v>
      </c>
      <c r="AH60" s="501" t="e">
        <f>COUNTIFS('15-Macroeconomy'!#REF!,A60,'15-Macroeconomy'!#REF!,1)</f>
        <v>#REF!</v>
      </c>
      <c r="AI60" s="501" t="e">
        <f>COUNTIFS('16-Competitiveness'!#REF!,A60,'16-Competitiveness'!#REF!,1)</f>
        <v>#REF!</v>
      </c>
      <c r="AJ60" s="501" t="e">
        <f>COUNTIFS('19-Infrastructure'!#REF!,A60,'19-Infrastructure'!#REF!,1)</f>
        <v>#REF!</v>
      </c>
      <c r="AK60" s="501" t="e">
        <f>COUNTIFS('20-Environment'!#REF!,A60,'20-Environment'!#REF!,1)</f>
        <v>#REF!</v>
      </c>
      <c r="AL60" s="501" t="e">
        <f>COUNTIFS('21-OFW'!#REF!,A60,'21-OFW'!#REF!,1)</f>
        <v>#REF!</v>
      </c>
      <c r="AM60" s="508" t="e">
        <f t="shared" si="1"/>
        <v>#REF!</v>
      </c>
    </row>
    <row r="61" spans="1:39" x14ac:dyDescent="0.35">
      <c r="A61" s="504" t="s">
        <v>986</v>
      </c>
      <c r="B61" s="502" t="e">
        <f>COUNTIFS('CI &amp; HT'!#REF!,A61,'CI &amp; HT'!#REF!,1)</f>
        <v>#REF!</v>
      </c>
      <c r="C61" s="502" t="e">
        <f>COUNTIFS('5-Governance'!#REF!,A61,'5-Governance'!#REF!,1)</f>
        <v>#REF!</v>
      </c>
      <c r="D61" s="502" t="e">
        <f>COUNTIFS('6-Justice'!#REF!,A61,'6-Justice'!#REF!,1)</f>
        <v>#REF!</v>
      </c>
      <c r="E61" s="502" t="e">
        <f>COUNTIFS('7-Culture &amp; Values'!#REF!,A61,'7-Culture &amp; Values'!#REF!,1)</f>
        <v>#REF!</v>
      </c>
      <c r="F61" s="502" t="e">
        <f>COUNTIFS('8-Agriculture'!#REF!,A61,'8-Agriculture'!#REF!,1)</f>
        <v>#REF!</v>
      </c>
      <c r="G61" s="502" t="e">
        <f>COUNTIFS('9-Industry &amp; Services'!#REF!,A61,'9-Industry &amp; Services'!#REF!,1)</f>
        <v>#REF!</v>
      </c>
      <c r="H61" s="502" t="e">
        <f>COUNTIFS('10-Human Capital Development'!#REF!,A61,'10-Human Capital Development'!#REF!,1)</f>
        <v>#REF!</v>
      </c>
      <c r="I61" s="502" t="e">
        <f>COUNTIFS('11-Social Protection'!#REF!,A61,'11-Social Protection'!#REF!,1)</f>
        <v>#REF!</v>
      </c>
      <c r="J61" s="502" t="e">
        <f>COUNTIFS('12-Shelter and Housing'!#REF!,A61,'12-Shelter and Housing'!#REF!,1)</f>
        <v>#REF!</v>
      </c>
      <c r="K61" s="502" t="e">
        <f>COUNTIFS('13-Demographic Dividend'!#REF!,A61,'13-Demographic Dividend'!#REF!,1)</f>
        <v>#REF!</v>
      </c>
      <c r="L61" s="502" t="e">
        <f>COUNTIFS('14-Science &amp; Technology'!#REF!,A61,'14-Science &amp; Technology'!#REF!,1)</f>
        <v>#REF!</v>
      </c>
      <c r="M61" s="502" t="e">
        <f>COUNTIFS('15-Macroeconomy'!#REF!,A61,'15-Macroeconomy'!#REF!,1)</f>
        <v>#REF!</v>
      </c>
      <c r="N61" s="502" t="e">
        <f>COUNTIFS('16-Competitiveness'!#REF!,A61,'16-Competitiveness'!#REF!,1)</f>
        <v>#REF!</v>
      </c>
      <c r="O61" s="502" t="e">
        <f>COUNTIFS('19-Infrastructure'!#REF!,A61,'19-Infrastructure'!#REF!,1)</f>
        <v>#REF!</v>
      </c>
      <c r="P61" s="502" t="e">
        <f>COUNTIFS('20-Environment'!#REF!,A61,'20-Environment'!#REF!,1)</f>
        <v>#REF!</v>
      </c>
      <c r="Q61" s="502" t="e">
        <f>COUNTIFS('21-OFW'!#REF!,A61,'21-OFW'!#REF!,1)</f>
        <v>#REF!</v>
      </c>
      <c r="U61" s="501" t="e">
        <f t="shared" si="0"/>
        <v>#REF!</v>
      </c>
      <c r="W61" s="501" t="e">
        <f>COUNTIFS('CI &amp; HT'!#REF!,A61,'CI &amp; HT'!#REF!,1)</f>
        <v>#REF!</v>
      </c>
      <c r="X61" s="501" t="e">
        <f>COUNTIFS('5-Governance'!#REF!,A61,'5-Governance'!#REF!,1)</f>
        <v>#REF!</v>
      </c>
      <c r="Y61" s="501" t="e">
        <f>COUNTIFS('6-Justice'!#REF!,A61,'6-Justice'!#REF!,1)</f>
        <v>#REF!</v>
      </c>
      <c r="Z61" s="501" t="e">
        <f>COUNTIFS('7-Culture &amp; Values'!#REF!,A61,'7-Culture &amp; Values'!#REF!,1)</f>
        <v>#REF!</v>
      </c>
      <c r="AA61" s="501" t="e">
        <f>COUNTIFS('8-Agriculture'!#REF!,A61,'8-Agriculture'!#REF!,1)</f>
        <v>#REF!</v>
      </c>
      <c r="AB61" s="501" t="e">
        <f>COUNTIFS('9-Industry &amp; Services'!#REF!,A61,'9-Industry &amp; Services'!#REF!,1)</f>
        <v>#REF!</v>
      </c>
      <c r="AC61" s="501" t="e">
        <f>COUNTIFS('10-Human Capital Development'!#REF!,A61,'10-Human Capital Development'!#REF!,1)</f>
        <v>#REF!</v>
      </c>
      <c r="AD61" s="501" t="e">
        <f>COUNTIFS('11-Social Protection'!#REF!,A61,'11-Social Protection'!#REF!,1)</f>
        <v>#REF!</v>
      </c>
      <c r="AE61" s="501" t="e">
        <f>COUNTIFS('12-Shelter and Housing'!#REF!,A61,'12-Shelter and Housing'!#REF!,1)</f>
        <v>#REF!</v>
      </c>
      <c r="AF61" s="501" t="e">
        <f>COUNTIFS('13-Demographic Dividend'!#REF!,A61,'13-Demographic Dividend'!#REF!,1)</f>
        <v>#REF!</v>
      </c>
      <c r="AG61" s="501" t="e">
        <f>COUNTIFS('14-Science &amp; Technology'!#REF!,A61,'14-Science &amp; Technology'!#REF!,1)</f>
        <v>#REF!</v>
      </c>
      <c r="AH61" s="501" t="e">
        <f>COUNTIFS('15-Macroeconomy'!#REF!,A61,'15-Macroeconomy'!#REF!,1)</f>
        <v>#REF!</v>
      </c>
      <c r="AI61" s="501" t="e">
        <f>COUNTIFS('16-Competitiveness'!#REF!,A61,'16-Competitiveness'!#REF!,1)</f>
        <v>#REF!</v>
      </c>
      <c r="AJ61" s="501" t="e">
        <f>COUNTIFS('19-Infrastructure'!#REF!,A61,'19-Infrastructure'!#REF!,1)</f>
        <v>#REF!</v>
      </c>
      <c r="AK61" s="501" t="e">
        <f>COUNTIFS('20-Environment'!#REF!,A61,'20-Environment'!#REF!,1)</f>
        <v>#REF!</v>
      </c>
      <c r="AL61" s="501" t="e">
        <f>COUNTIFS('21-OFW'!#REF!,A61,'21-OFW'!#REF!,1)</f>
        <v>#REF!</v>
      </c>
      <c r="AM61" s="508" t="e">
        <f t="shared" si="1"/>
        <v>#REF!</v>
      </c>
    </row>
    <row r="62" spans="1:39" x14ac:dyDescent="0.35">
      <c r="A62" s="504" t="s">
        <v>809</v>
      </c>
      <c r="B62" s="502" t="e">
        <f>COUNTIFS('CI &amp; HT'!#REF!,A62,'CI &amp; HT'!#REF!,1)</f>
        <v>#REF!</v>
      </c>
      <c r="C62" s="502" t="e">
        <f>COUNTIFS('5-Governance'!#REF!,A62,'5-Governance'!#REF!,1)</f>
        <v>#REF!</v>
      </c>
      <c r="D62" s="502" t="e">
        <f>COUNTIFS('6-Justice'!#REF!,A62,'6-Justice'!#REF!,1)</f>
        <v>#REF!</v>
      </c>
      <c r="E62" s="502" t="e">
        <f>COUNTIFS('7-Culture &amp; Values'!#REF!,A62,'7-Culture &amp; Values'!#REF!,1)</f>
        <v>#REF!</v>
      </c>
      <c r="F62" s="502" t="e">
        <f>COUNTIFS('8-Agriculture'!#REF!,A62,'8-Agriculture'!#REF!,1)</f>
        <v>#REF!</v>
      </c>
      <c r="G62" s="502" t="e">
        <f>COUNTIFS('9-Industry &amp; Services'!#REF!,A62,'9-Industry &amp; Services'!#REF!,1)</f>
        <v>#REF!</v>
      </c>
      <c r="H62" s="502" t="e">
        <f>COUNTIFS('10-Human Capital Development'!#REF!,A62,'10-Human Capital Development'!#REF!,1)</f>
        <v>#REF!</v>
      </c>
      <c r="I62" s="502" t="e">
        <f>COUNTIFS('11-Social Protection'!#REF!,A62,'11-Social Protection'!#REF!,1)</f>
        <v>#REF!</v>
      </c>
      <c r="J62" s="502" t="e">
        <f>COUNTIFS('12-Shelter and Housing'!#REF!,A62,'12-Shelter and Housing'!#REF!,1)</f>
        <v>#REF!</v>
      </c>
      <c r="K62" s="502" t="e">
        <f>COUNTIFS('13-Demographic Dividend'!#REF!,A62,'13-Demographic Dividend'!#REF!,1)</f>
        <v>#REF!</v>
      </c>
      <c r="L62" s="502" t="e">
        <f>COUNTIFS('14-Science &amp; Technology'!#REF!,A62,'14-Science &amp; Technology'!#REF!,1)</f>
        <v>#REF!</v>
      </c>
      <c r="M62" s="502" t="e">
        <f>COUNTIFS('15-Macroeconomy'!#REF!,A62,'15-Macroeconomy'!#REF!,1)</f>
        <v>#REF!</v>
      </c>
      <c r="N62" s="502" t="e">
        <f>COUNTIFS('16-Competitiveness'!#REF!,A62,'16-Competitiveness'!#REF!,1)</f>
        <v>#REF!</v>
      </c>
      <c r="O62" s="502" t="e">
        <f>COUNTIFS('19-Infrastructure'!#REF!,A62,'19-Infrastructure'!#REF!,1)</f>
        <v>#REF!</v>
      </c>
      <c r="P62" s="502" t="e">
        <f>COUNTIFS('20-Environment'!#REF!,A62,'20-Environment'!#REF!,1)</f>
        <v>#REF!</v>
      </c>
      <c r="Q62" s="502" t="e">
        <f>COUNTIFS('21-OFW'!#REF!,A62,'21-OFW'!#REF!,1)</f>
        <v>#REF!</v>
      </c>
      <c r="U62" s="501" t="e">
        <f t="shared" si="0"/>
        <v>#REF!</v>
      </c>
      <c r="W62" s="501" t="e">
        <f>COUNTIFS('CI &amp; HT'!#REF!,A62,'CI &amp; HT'!#REF!,1)</f>
        <v>#REF!</v>
      </c>
      <c r="X62" s="501" t="e">
        <f>COUNTIFS('5-Governance'!#REF!,A62,'5-Governance'!#REF!,1)</f>
        <v>#REF!</v>
      </c>
      <c r="Y62" s="501" t="e">
        <f>COUNTIFS('6-Justice'!#REF!,A62,'6-Justice'!#REF!,1)</f>
        <v>#REF!</v>
      </c>
      <c r="Z62" s="501" t="e">
        <f>COUNTIFS('7-Culture &amp; Values'!#REF!,A62,'7-Culture &amp; Values'!#REF!,1)</f>
        <v>#REF!</v>
      </c>
      <c r="AA62" s="501" t="e">
        <f>COUNTIFS('8-Agriculture'!#REF!,A62,'8-Agriculture'!#REF!,1)</f>
        <v>#REF!</v>
      </c>
      <c r="AB62" s="501" t="e">
        <f>COUNTIFS('9-Industry &amp; Services'!#REF!,A62,'9-Industry &amp; Services'!#REF!,1)</f>
        <v>#REF!</v>
      </c>
      <c r="AC62" s="501" t="e">
        <f>COUNTIFS('10-Human Capital Development'!#REF!,A62,'10-Human Capital Development'!#REF!,1)</f>
        <v>#REF!</v>
      </c>
      <c r="AD62" s="501" t="e">
        <f>COUNTIFS('11-Social Protection'!#REF!,A62,'11-Social Protection'!#REF!,1)</f>
        <v>#REF!</v>
      </c>
      <c r="AE62" s="501" t="e">
        <f>COUNTIFS('12-Shelter and Housing'!#REF!,A62,'12-Shelter and Housing'!#REF!,1)</f>
        <v>#REF!</v>
      </c>
      <c r="AF62" s="501" t="e">
        <f>COUNTIFS('13-Demographic Dividend'!#REF!,A62,'13-Demographic Dividend'!#REF!,1)</f>
        <v>#REF!</v>
      </c>
      <c r="AG62" s="501" t="e">
        <f>COUNTIFS('14-Science &amp; Technology'!#REF!,A62,'14-Science &amp; Technology'!#REF!,1)</f>
        <v>#REF!</v>
      </c>
      <c r="AH62" s="501" t="e">
        <f>COUNTIFS('15-Macroeconomy'!#REF!,A62,'15-Macroeconomy'!#REF!,1)</f>
        <v>#REF!</v>
      </c>
      <c r="AI62" s="501" t="e">
        <f>COUNTIFS('16-Competitiveness'!#REF!,A62,'16-Competitiveness'!#REF!,1)</f>
        <v>#REF!</v>
      </c>
      <c r="AJ62" s="501" t="e">
        <f>COUNTIFS('19-Infrastructure'!#REF!,A62,'19-Infrastructure'!#REF!,1)</f>
        <v>#REF!</v>
      </c>
      <c r="AK62" s="501" t="e">
        <f>COUNTIFS('20-Environment'!#REF!,A62,'20-Environment'!#REF!,1)</f>
        <v>#REF!</v>
      </c>
      <c r="AL62" s="501" t="e">
        <f>COUNTIFS('21-OFW'!#REF!,A62,'21-OFW'!#REF!,1)</f>
        <v>#REF!</v>
      </c>
      <c r="AM62" s="508" t="e">
        <f t="shared" si="1"/>
        <v>#REF!</v>
      </c>
    </row>
    <row r="63" spans="1:39" x14ac:dyDescent="0.35">
      <c r="A63" s="504" t="s">
        <v>484</v>
      </c>
      <c r="B63" s="502" t="e">
        <f>COUNTIFS('CI &amp; HT'!#REF!,A63,'CI &amp; HT'!#REF!,1)</f>
        <v>#REF!</v>
      </c>
      <c r="C63" s="502" t="e">
        <f>COUNTIFS('5-Governance'!#REF!,A63,'5-Governance'!#REF!,1)</f>
        <v>#REF!</v>
      </c>
      <c r="D63" s="502" t="e">
        <f>COUNTIFS('6-Justice'!#REF!,A63,'6-Justice'!#REF!,1)</f>
        <v>#REF!</v>
      </c>
      <c r="E63" s="502" t="e">
        <f>COUNTIFS('7-Culture &amp; Values'!#REF!,A63,'7-Culture &amp; Values'!#REF!,1)</f>
        <v>#REF!</v>
      </c>
      <c r="F63" s="502" t="e">
        <f>COUNTIFS('8-Agriculture'!#REF!,A63,'8-Agriculture'!#REF!,1)</f>
        <v>#REF!</v>
      </c>
      <c r="G63" s="502" t="e">
        <f>COUNTIFS('9-Industry &amp; Services'!#REF!,A63,'9-Industry &amp; Services'!#REF!,1)</f>
        <v>#REF!</v>
      </c>
      <c r="H63" s="502" t="e">
        <f>COUNTIFS('10-Human Capital Development'!#REF!,A63,'10-Human Capital Development'!#REF!,1)</f>
        <v>#REF!</v>
      </c>
      <c r="I63" s="502" t="e">
        <f>COUNTIFS('11-Social Protection'!#REF!,A63,'11-Social Protection'!#REF!,1)</f>
        <v>#REF!</v>
      </c>
      <c r="J63" s="502" t="e">
        <f>COUNTIFS('12-Shelter and Housing'!#REF!,A63,'12-Shelter and Housing'!#REF!,1)</f>
        <v>#REF!</v>
      </c>
      <c r="K63" s="502" t="e">
        <f>COUNTIFS('13-Demographic Dividend'!#REF!,A63,'13-Demographic Dividend'!#REF!,1)</f>
        <v>#REF!</v>
      </c>
      <c r="L63" s="502" t="e">
        <f>COUNTIFS('14-Science &amp; Technology'!#REF!,A63,'14-Science &amp; Technology'!#REF!,1)</f>
        <v>#REF!</v>
      </c>
      <c r="M63" s="502" t="e">
        <f>COUNTIFS('15-Macroeconomy'!#REF!,A63,'15-Macroeconomy'!#REF!,1)</f>
        <v>#REF!</v>
      </c>
      <c r="N63" s="502" t="e">
        <f>COUNTIFS('16-Competitiveness'!#REF!,A63,'16-Competitiveness'!#REF!,1)</f>
        <v>#REF!</v>
      </c>
      <c r="O63" s="502" t="e">
        <f>COUNTIFS('19-Infrastructure'!#REF!,A63,'19-Infrastructure'!#REF!,1)</f>
        <v>#REF!</v>
      </c>
      <c r="P63" s="502" t="e">
        <f>COUNTIFS('20-Environment'!#REF!,A63,'20-Environment'!#REF!,1)</f>
        <v>#REF!</v>
      </c>
      <c r="Q63" s="502" t="e">
        <f>COUNTIFS('21-OFW'!#REF!,A63,'21-OFW'!#REF!,1)</f>
        <v>#REF!</v>
      </c>
      <c r="U63" s="501" t="e">
        <f t="shared" si="0"/>
        <v>#REF!</v>
      </c>
      <c r="W63" s="501" t="e">
        <f>COUNTIFS('CI &amp; HT'!#REF!,A63,'CI &amp; HT'!#REF!,1)</f>
        <v>#REF!</v>
      </c>
      <c r="X63" s="501" t="e">
        <f>COUNTIFS('5-Governance'!#REF!,A63,'5-Governance'!#REF!,1)</f>
        <v>#REF!</v>
      </c>
      <c r="Y63" s="501" t="e">
        <f>COUNTIFS('6-Justice'!#REF!,A63,'6-Justice'!#REF!,1)</f>
        <v>#REF!</v>
      </c>
      <c r="Z63" s="501" t="e">
        <f>COUNTIFS('7-Culture &amp; Values'!#REF!,A63,'7-Culture &amp; Values'!#REF!,1)</f>
        <v>#REF!</v>
      </c>
      <c r="AA63" s="501" t="e">
        <f>COUNTIFS('8-Agriculture'!#REF!,A63,'8-Agriculture'!#REF!,1)</f>
        <v>#REF!</v>
      </c>
      <c r="AB63" s="501" t="e">
        <f>COUNTIFS('9-Industry &amp; Services'!#REF!,A63,'9-Industry &amp; Services'!#REF!,1)</f>
        <v>#REF!</v>
      </c>
      <c r="AC63" s="501" t="e">
        <f>COUNTIFS('10-Human Capital Development'!#REF!,A63,'10-Human Capital Development'!#REF!,1)</f>
        <v>#REF!</v>
      </c>
      <c r="AD63" s="501" t="e">
        <f>COUNTIFS('11-Social Protection'!#REF!,A63,'11-Social Protection'!#REF!,1)</f>
        <v>#REF!</v>
      </c>
      <c r="AE63" s="501" t="e">
        <f>COUNTIFS('12-Shelter and Housing'!#REF!,A63,'12-Shelter and Housing'!#REF!,1)</f>
        <v>#REF!</v>
      </c>
      <c r="AF63" s="501" t="e">
        <f>COUNTIFS('13-Demographic Dividend'!#REF!,A63,'13-Demographic Dividend'!#REF!,1)</f>
        <v>#REF!</v>
      </c>
      <c r="AG63" s="501" t="e">
        <f>COUNTIFS('14-Science &amp; Technology'!#REF!,A63,'14-Science &amp; Technology'!#REF!,1)</f>
        <v>#REF!</v>
      </c>
      <c r="AH63" s="501" t="e">
        <f>COUNTIFS('15-Macroeconomy'!#REF!,A63,'15-Macroeconomy'!#REF!,1)</f>
        <v>#REF!</v>
      </c>
      <c r="AI63" s="501" t="e">
        <f>COUNTIFS('16-Competitiveness'!#REF!,A63,'16-Competitiveness'!#REF!,1)</f>
        <v>#REF!</v>
      </c>
      <c r="AJ63" s="501" t="e">
        <f>COUNTIFS('19-Infrastructure'!#REF!,A63,'19-Infrastructure'!#REF!,1)</f>
        <v>#REF!</v>
      </c>
      <c r="AK63" s="501" t="e">
        <f>COUNTIFS('20-Environment'!#REF!,A63,'20-Environment'!#REF!,1)</f>
        <v>#REF!</v>
      </c>
      <c r="AL63" s="501" t="e">
        <f>COUNTIFS('21-OFW'!#REF!,A63,'21-OFW'!#REF!,1)</f>
        <v>#REF!</v>
      </c>
      <c r="AM63" s="508" t="e">
        <f t="shared" si="1"/>
        <v>#REF!</v>
      </c>
    </row>
    <row r="64" spans="1:39" x14ac:dyDescent="0.35">
      <c r="A64" s="504" t="s">
        <v>197</v>
      </c>
      <c r="B64" s="502" t="e">
        <f>COUNTIFS('CI &amp; HT'!#REF!,A64,'CI &amp; HT'!#REF!,1)</f>
        <v>#REF!</v>
      </c>
      <c r="C64" s="502" t="e">
        <f>COUNTIFS('5-Governance'!#REF!,A64,'5-Governance'!#REF!,1)</f>
        <v>#REF!</v>
      </c>
      <c r="D64" s="502" t="e">
        <f>COUNTIFS('6-Justice'!#REF!,A64,'6-Justice'!#REF!,1)</f>
        <v>#REF!</v>
      </c>
      <c r="E64" s="502" t="e">
        <f>COUNTIFS('7-Culture &amp; Values'!#REF!,A64,'7-Culture &amp; Values'!#REF!,1)</f>
        <v>#REF!</v>
      </c>
      <c r="F64" s="502" t="e">
        <f>COUNTIFS('8-Agriculture'!#REF!,A64,'8-Agriculture'!#REF!,1)</f>
        <v>#REF!</v>
      </c>
      <c r="G64" s="502" t="e">
        <f>COUNTIFS('9-Industry &amp; Services'!#REF!,A64,'9-Industry &amp; Services'!#REF!,1)</f>
        <v>#REF!</v>
      </c>
      <c r="H64" s="502" t="e">
        <f>COUNTIFS('10-Human Capital Development'!#REF!,A64,'10-Human Capital Development'!#REF!,1)</f>
        <v>#REF!</v>
      </c>
      <c r="I64" s="502" t="e">
        <f>COUNTIFS('11-Social Protection'!#REF!,A64,'11-Social Protection'!#REF!,1)</f>
        <v>#REF!</v>
      </c>
      <c r="J64" s="502" t="e">
        <f>COUNTIFS('12-Shelter and Housing'!#REF!,A64,'12-Shelter and Housing'!#REF!,1)</f>
        <v>#REF!</v>
      </c>
      <c r="K64" s="502" t="e">
        <f>COUNTIFS('13-Demographic Dividend'!#REF!,A64,'13-Demographic Dividend'!#REF!,1)</f>
        <v>#REF!</v>
      </c>
      <c r="L64" s="502" t="e">
        <f>COUNTIFS('14-Science &amp; Technology'!#REF!,A64,'14-Science &amp; Technology'!#REF!,1)</f>
        <v>#REF!</v>
      </c>
      <c r="M64" s="502" t="e">
        <f>COUNTIFS('15-Macroeconomy'!#REF!,A64,'15-Macroeconomy'!#REF!,1)</f>
        <v>#REF!</v>
      </c>
      <c r="N64" s="502" t="e">
        <f>COUNTIFS('16-Competitiveness'!#REF!,A64,'16-Competitiveness'!#REF!,1)</f>
        <v>#REF!</v>
      </c>
      <c r="O64" s="502" t="e">
        <f>COUNTIFS('19-Infrastructure'!#REF!,A64,'19-Infrastructure'!#REF!,1)</f>
        <v>#REF!</v>
      </c>
      <c r="P64" s="502" t="e">
        <f>COUNTIFS('20-Environment'!#REF!,A64,'20-Environment'!#REF!,1)</f>
        <v>#REF!</v>
      </c>
      <c r="Q64" s="502" t="e">
        <f>COUNTIFS('21-OFW'!#REF!,A64,'21-OFW'!#REF!,1)</f>
        <v>#REF!</v>
      </c>
      <c r="U64" s="501" t="e">
        <f t="shared" si="0"/>
        <v>#REF!</v>
      </c>
      <c r="W64" s="501" t="e">
        <f>COUNTIFS('CI &amp; HT'!#REF!,A64,'CI &amp; HT'!#REF!,1)</f>
        <v>#REF!</v>
      </c>
      <c r="X64" s="501" t="e">
        <f>COUNTIFS('5-Governance'!#REF!,A64,'5-Governance'!#REF!,1)</f>
        <v>#REF!</v>
      </c>
      <c r="Y64" s="501" t="e">
        <f>COUNTIFS('6-Justice'!#REF!,A64,'6-Justice'!#REF!,1)</f>
        <v>#REF!</v>
      </c>
      <c r="Z64" s="501" t="e">
        <f>COUNTIFS('7-Culture &amp; Values'!#REF!,A64,'7-Culture &amp; Values'!#REF!,1)</f>
        <v>#REF!</v>
      </c>
      <c r="AA64" s="501" t="e">
        <f>COUNTIFS('8-Agriculture'!#REF!,A64,'8-Agriculture'!#REF!,1)</f>
        <v>#REF!</v>
      </c>
      <c r="AB64" s="501" t="e">
        <f>COUNTIFS('9-Industry &amp; Services'!#REF!,A64,'9-Industry &amp; Services'!#REF!,1)</f>
        <v>#REF!</v>
      </c>
      <c r="AC64" s="501" t="e">
        <f>COUNTIFS('10-Human Capital Development'!#REF!,A64,'10-Human Capital Development'!#REF!,1)</f>
        <v>#REF!</v>
      </c>
      <c r="AD64" s="501" t="e">
        <f>COUNTIFS('11-Social Protection'!#REF!,A64,'11-Social Protection'!#REF!,1)</f>
        <v>#REF!</v>
      </c>
      <c r="AE64" s="501" t="e">
        <f>COUNTIFS('12-Shelter and Housing'!#REF!,A64,'12-Shelter and Housing'!#REF!,1)</f>
        <v>#REF!</v>
      </c>
      <c r="AF64" s="501" t="e">
        <f>COUNTIFS('13-Demographic Dividend'!#REF!,A64,'13-Demographic Dividend'!#REF!,1)</f>
        <v>#REF!</v>
      </c>
      <c r="AG64" s="501" t="e">
        <f>COUNTIFS('14-Science &amp; Technology'!#REF!,A64,'14-Science &amp; Technology'!#REF!,1)</f>
        <v>#REF!</v>
      </c>
      <c r="AH64" s="501" t="e">
        <f>COUNTIFS('15-Macroeconomy'!#REF!,A64,'15-Macroeconomy'!#REF!,1)</f>
        <v>#REF!</v>
      </c>
      <c r="AI64" s="501" t="e">
        <f>COUNTIFS('16-Competitiveness'!#REF!,A64,'16-Competitiveness'!#REF!,1)</f>
        <v>#REF!</v>
      </c>
      <c r="AJ64" s="501" t="e">
        <f>COUNTIFS('19-Infrastructure'!#REF!,A64,'19-Infrastructure'!#REF!,1)</f>
        <v>#REF!</v>
      </c>
      <c r="AK64" s="501" t="e">
        <f>COUNTIFS('20-Environment'!#REF!,A64,'20-Environment'!#REF!,1)</f>
        <v>#REF!</v>
      </c>
      <c r="AL64" s="501" t="e">
        <f>COUNTIFS('21-OFW'!#REF!,A64,'21-OFW'!#REF!,1)</f>
        <v>#REF!</v>
      </c>
      <c r="AM64" s="508" t="e">
        <f t="shared" si="1"/>
        <v>#REF!</v>
      </c>
    </row>
    <row r="65" spans="1:39" x14ac:dyDescent="0.35">
      <c r="A65" s="504" t="s">
        <v>328</v>
      </c>
      <c r="B65" s="502" t="e">
        <f>COUNTIFS('CI &amp; HT'!#REF!,A65,'CI &amp; HT'!#REF!,1)</f>
        <v>#REF!</v>
      </c>
      <c r="C65" s="502" t="e">
        <f>COUNTIFS('5-Governance'!#REF!,A65,'5-Governance'!#REF!,1)</f>
        <v>#REF!</v>
      </c>
      <c r="D65" s="502" t="e">
        <f>COUNTIFS('6-Justice'!#REF!,A65,'6-Justice'!#REF!,1)</f>
        <v>#REF!</v>
      </c>
      <c r="E65" s="502" t="e">
        <f>COUNTIFS('7-Culture &amp; Values'!#REF!,A65,'7-Culture &amp; Values'!#REF!,1)</f>
        <v>#REF!</v>
      </c>
      <c r="F65" s="502" t="e">
        <f>COUNTIFS('8-Agriculture'!#REF!,A65,'8-Agriculture'!#REF!,1)</f>
        <v>#REF!</v>
      </c>
      <c r="G65" s="502" t="e">
        <f>COUNTIFS('9-Industry &amp; Services'!#REF!,A65,'9-Industry &amp; Services'!#REF!,1)</f>
        <v>#REF!</v>
      </c>
      <c r="H65" s="502" t="e">
        <f>COUNTIFS('10-Human Capital Development'!#REF!,A65,'10-Human Capital Development'!#REF!,1)</f>
        <v>#REF!</v>
      </c>
      <c r="I65" s="502" t="e">
        <f>COUNTIFS('11-Social Protection'!#REF!,A65,'11-Social Protection'!#REF!,1)</f>
        <v>#REF!</v>
      </c>
      <c r="J65" s="502" t="e">
        <f>COUNTIFS('12-Shelter and Housing'!#REF!,A65,'12-Shelter and Housing'!#REF!,1)</f>
        <v>#REF!</v>
      </c>
      <c r="K65" s="502" t="e">
        <f>COUNTIFS('13-Demographic Dividend'!#REF!,A65,'13-Demographic Dividend'!#REF!,1)</f>
        <v>#REF!</v>
      </c>
      <c r="L65" s="502" t="e">
        <f>COUNTIFS('14-Science &amp; Technology'!#REF!,A65,'14-Science &amp; Technology'!#REF!,1)</f>
        <v>#REF!</v>
      </c>
      <c r="M65" s="502" t="e">
        <f>COUNTIFS('15-Macroeconomy'!#REF!,A65,'15-Macroeconomy'!#REF!,1)</f>
        <v>#REF!</v>
      </c>
      <c r="N65" s="502" t="e">
        <f>COUNTIFS('16-Competitiveness'!#REF!,A65,'16-Competitiveness'!#REF!,1)</f>
        <v>#REF!</v>
      </c>
      <c r="O65" s="502" t="e">
        <f>COUNTIFS('19-Infrastructure'!#REF!,A65,'19-Infrastructure'!#REF!,1)</f>
        <v>#REF!</v>
      </c>
      <c r="P65" s="502" t="e">
        <f>COUNTIFS('20-Environment'!#REF!,A65,'20-Environment'!#REF!,1)</f>
        <v>#REF!</v>
      </c>
      <c r="Q65" s="502" t="e">
        <f>COUNTIFS('21-OFW'!#REF!,A65,'21-OFW'!#REF!,1)</f>
        <v>#REF!</v>
      </c>
      <c r="U65" s="501" t="e">
        <f t="shared" si="0"/>
        <v>#REF!</v>
      </c>
      <c r="W65" s="501" t="e">
        <f>COUNTIFS('CI &amp; HT'!#REF!,A65,'CI &amp; HT'!#REF!,1)</f>
        <v>#REF!</v>
      </c>
      <c r="X65" s="501" t="e">
        <f>COUNTIFS('5-Governance'!#REF!,A65,'5-Governance'!#REF!,1)</f>
        <v>#REF!</v>
      </c>
      <c r="Y65" s="501" t="e">
        <f>COUNTIFS('6-Justice'!#REF!,A65,'6-Justice'!#REF!,1)</f>
        <v>#REF!</v>
      </c>
      <c r="Z65" s="501" t="e">
        <f>COUNTIFS('7-Culture &amp; Values'!#REF!,A65,'7-Culture &amp; Values'!#REF!,1)</f>
        <v>#REF!</v>
      </c>
      <c r="AA65" s="501" t="e">
        <f>COUNTIFS('8-Agriculture'!#REF!,A65,'8-Agriculture'!#REF!,1)</f>
        <v>#REF!</v>
      </c>
      <c r="AB65" s="501" t="e">
        <f>COUNTIFS('9-Industry &amp; Services'!#REF!,A65,'9-Industry &amp; Services'!#REF!,1)</f>
        <v>#REF!</v>
      </c>
      <c r="AC65" s="501" t="e">
        <f>COUNTIFS('10-Human Capital Development'!#REF!,A65,'10-Human Capital Development'!#REF!,1)</f>
        <v>#REF!</v>
      </c>
      <c r="AD65" s="501" t="e">
        <f>COUNTIFS('11-Social Protection'!#REF!,A65,'11-Social Protection'!#REF!,1)</f>
        <v>#REF!</v>
      </c>
      <c r="AE65" s="501" t="e">
        <f>COUNTIFS('12-Shelter and Housing'!#REF!,A65,'12-Shelter and Housing'!#REF!,1)</f>
        <v>#REF!</v>
      </c>
      <c r="AF65" s="501" t="e">
        <f>COUNTIFS('13-Demographic Dividend'!#REF!,A65,'13-Demographic Dividend'!#REF!,1)</f>
        <v>#REF!</v>
      </c>
      <c r="AG65" s="501" t="e">
        <f>COUNTIFS('14-Science &amp; Technology'!#REF!,A65,'14-Science &amp; Technology'!#REF!,1)</f>
        <v>#REF!</v>
      </c>
      <c r="AH65" s="501" t="e">
        <f>COUNTIFS('15-Macroeconomy'!#REF!,A65,'15-Macroeconomy'!#REF!,1)</f>
        <v>#REF!</v>
      </c>
      <c r="AI65" s="501" t="e">
        <f>COUNTIFS('16-Competitiveness'!#REF!,A65,'16-Competitiveness'!#REF!,1)</f>
        <v>#REF!</v>
      </c>
      <c r="AJ65" s="501" t="e">
        <f>COUNTIFS('19-Infrastructure'!#REF!,A65,'19-Infrastructure'!#REF!,1)</f>
        <v>#REF!</v>
      </c>
      <c r="AK65" s="501" t="e">
        <f>COUNTIFS('20-Environment'!#REF!,A65,'20-Environment'!#REF!,1)</f>
        <v>#REF!</v>
      </c>
      <c r="AL65" s="501" t="e">
        <f>COUNTIFS('21-OFW'!#REF!,A65,'21-OFW'!#REF!,1)</f>
        <v>#REF!</v>
      </c>
      <c r="AM65" s="508" t="e">
        <f t="shared" si="1"/>
        <v>#REF!</v>
      </c>
    </row>
    <row r="66" spans="1:39" x14ac:dyDescent="0.35">
      <c r="A66" s="504" t="s">
        <v>137</v>
      </c>
      <c r="B66" s="502" t="e">
        <f>COUNTIFS('CI &amp; HT'!#REF!,A66,'CI &amp; HT'!#REF!,1)</f>
        <v>#REF!</v>
      </c>
      <c r="C66" s="502" t="e">
        <f>COUNTIFS('5-Governance'!#REF!,A66,'5-Governance'!#REF!,1)</f>
        <v>#REF!</v>
      </c>
      <c r="D66" s="502" t="e">
        <f>COUNTIFS('6-Justice'!#REF!,A66,'6-Justice'!#REF!,1)</f>
        <v>#REF!</v>
      </c>
      <c r="E66" s="502" t="e">
        <f>COUNTIFS('7-Culture &amp; Values'!#REF!,A66,'7-Culture &amp; Values'!#REF!,1)</f>
        <v>#REF!</v>
      </c>
      <c r="F66" s="502" t="e">
        <f>COUNTIFS('8-Agriculture'!#REF!,A66,'8-Agriculture'!#REF!,1)</f>
        <v>#REF!</v>
      </c>
      <c r="G66" s="502" t="e">
        <f>COUNTIFS('9-Industry &amp; Services'!#REF!,A66,'9-Industry &amp; Services'!#REF!,1)</f>
        <v>#REF!</v>
      </c>
      <c r="H66" s="502" t="e">
        <f>COUNTIFS('10-Human Capital Development'!#REF!,A66,'10-Human Capital Development'!#REF!,1)</f>
        <v>#REF!</v>
      </c>
      <c r="I66" s="502" t="e">
        <f>COUNTIFS('11-Social Protection'!#REF!,A66,'11-Social Protection'!#REF!,1)</f>
        <v>#REF!</v>
      </c>
      <c r="J66" s="502" t="e">
        <f>COUNTIFS('12-Shelter and Housing'!#REF!,A66,'12-Shelter and Housing'!#REF!,1)</f>
        <v>#REF!</v>
      </c>
      <c r="K66" s="502" t="e">
        <f>COUNTIFS('13-Demographic Dividend'!#REF!,A66,'13-Demographic Dividend'!#REF!,1)</f>
        <v>#REF!</v>
      </c>
      <c r="L66" s="502" t="e">
        <f>COUNTIFS('14-Science &amp; Technology'!#REF!,A66,'14-Science &amp; Technology'!#REF!,1)</f>
        <v>#REF!</v>
      </c>
      <c r="M66" s="502" t="e">
        <f>COUNTIFS('15-Macroeconomy'!#REF!,A66,'15-Macroeconomy'!#REF!,1)</f>
        <v>#REF!</v>
      </c>
      <c r="N66" s="502" t="e">
        <f>COUNTIFS('16-Competitiveness'!#REF!,A66,'16-Competitiveness'!#REF!,1)</f>
        <v>#REF!</v>
      </c>
      <c r="O66" s="502" t="e">
        <f>COUNTIFS('19-Infrastructure'!#REF!,A66,'19-Infrastructure'!#REF!,1)</f>
        <v>#REF!</v>
      </c>
      <c r="P66" s="502" t="e">
        <f>COUNTIFS('20-Environment'!#REF!,A66,'20-Environment'!#REF!,1)</f>
        <v>#REF!</v>
      </c>
      <c r="Q66" s="502" t="e">
        <f>COUNTIFS('21-OFW'!#REF!,A66,'21-OFW'!#REF!,1)</f>
        <v>#REF!</v>
      </c>
      <c r="U66" s="501" t="e">
        <f t="shared" si="0"/>
        <v>#REF!</v>
      </c>
      <c r="W66" s="501" t="e">
        <f>COUNTIFS('CI &amp; HT'!#REF!,A66,'CI &amp; HT'!#REF!,1)</f>
        <v>#REF!</v>
      </c>
      <c r="X66" s="501" t="e">
        <f>COUNTIFS('5-Governance'!#REF!,A66,'5-Governance'!#REF!,1)</f>
        <v>#REF!</v>
      </c>
      <c r="Y66" s="501" t="e">
        <f>COUNTIFS('6-Justice'!#REF!,A66,'6-Justice'!#REF!,1)</f>
        <v>#REF!</v>
      </c>
      <c r="Z66" s="501" t="e">
        <f>COUNTIFS('7-Culture &amp; Values'!#REF!,A66,'7-Culture &amp; Values'!#REF!,1)</f>
        <v>#REF!</v>
      </c>
      <c r="AA66" s="501" t="e">
        <f>COUNTIFS('8-Agriculture'!#REF!,A66,'8-Agriculture'!#REF!,1)</f>
        <v>#REF!</v>
      </c>
      <c r="AB66" s="501" t="e">
        <f>COUNTIFS('9-Industry &amp; Services'!#REF!,A66,'9-Industry &amp; Services'!#REF!,1)</f>
        <v>#REF!</v>
      </c>
      <c r="AC66" s="501" t="e">
        <f>COUNTIFS('10-Human Capital Development'!#REF!,A66,'10-Human Capital Development'!#REF!,1)</f>
        <v>#REF!</v>
      </c>
      <c r="AD66" s="501" t="e">
        <f>COUNTIFS('11-Social Protection'!#REF!,A66,'11-Social Protection'!#REF!,1)</f>
        <v>#REF!</v>
      </c>
      <c r="AE66" s="501" t="e">
        <f>COUNTIFS('12-Shelter and Housing'!#REF!,A66,'12-Shelter and Housing'!#REF!,1)</f>
        <v>#REF!</v>
      </c>
      <c r="AF66" s="501" t="e">
        <f>COUNTIFS('13-Demographic Dividend'!#REF!,A66,'13-Demographic Dividend'!#REF!,1)</f>
        <v>#REF!</v>
      </c>
      <c r="AG66" s="501" t="e">
        <f>COUNTIFS('14-Science &amp; Technology'!#REF!,A66,'14-Science &amp; Technology'!#REF!,1)</f>
        <v>#REF!</v>
      </c>
      <c r="AH66" s="501" t="e">
        <f>COUNTIFS('15-Macroeconomy'!#REF!,A66,'15-Macroeconomy'!#REF!,1)</f>
        <v>#REF!</v>
      </c>
      <c r="AI66" s="501" t="e">
        <f>COUNTIFS('16-Competitiveness'!#REF!,A66,'16-Competitiveness'!#REF!,1)</f>
        <v>#REF!</v>
      </c>
      <c r="AJ66" s="501" t="e">
        <f>COUNTIFS('19-Infrastructure'!#REF!,A66,'19-Infrastructure'!#REF!,1)</f>
        <v>#REF!</v>
      </c>
      <c r="AK66" s="501" t="e">
        <f>COUNTIFS('20-Environment'!#REF!,A66,'20-Environment'!#REF!,1)</f>
        <v>#REF!</v>
      </c>
      <c r="AL66" s="501" t="e">
        <f>COUNTIFS('21-OFW'!#REF!,A66,'21-OFW'!#REF!,1)</f>
        <v>#REF!</v>
      </c>
      <c r="AM66" s="508" t="e">
        <f t="shared" si="1"/>
        <v>#REF!</v>
      </c>
    </row>
    <row r="67" spans="1:39" x14ac:dyDescent="0.35">
      <c r="A67" s="504" t="s">
        <v>880</v>
      </c>
      <c r="B67" s="502" t="e">
        <f>COUNTIFS('CI &amp; HT'!#REF!,A67,'CI &amp; HT'!#REF!,1)</f>
        <v>#REF!</v>
      </c>
      <c r="C67" s="502" t="e">
        <f>COUNTIFS('5-Governance'!#REF!,A67,'5-Governance'!#REF!,1)</f>
        <v>#REF!</v>
      </c>
      <c r="D67" s="502" t="e">
        <f>COUNTIFS('6-Justice'!#REF!,A67,'6-Justice'!#REF!,1)</f>
        <v>#REF!</v>
      </c>
      <c r="E67" s="502" t="e">
        <f>COUNTIFS('7-Culture &amp; Values'!#REF!,A67,'7-Culture &amp; Values'!#REF!,1)</f>
        <v>#REF!</v>
      </c>
      <c r="F67" s="502" t="e">
        <f>COUNTIFS('8-Agriculture'!#REF!,A67,'8-Agriculture'!#REF!,1)</f>
        <v>#REF!</v>
      </c>
      <c r="G67" s="502" t="e">
        <f>COUNTIFS('9-Industry &amp; Services'!#REF!,A67,'9-Industry &amp; Services'!#REF!,1)</f>
        <v>#REF!</v>
      </c>
      <c r="H67" s="502" t="e">
        <f>COUNTIFS('10-Human Capital Development'!#REF!,A67,'10-Human Capital Development'!#REF!,1)</f>
        <v>#REF!</v>
      </c>
      <c r="I67" s="502" t="e">
        <f>COUNTIFS('11-Social Protection'!#REF!,A67,'11-Social Protection'!#REF!,1)</f>
        <v>#REF!</v>
      </c>
      <c r="J67" s="502" t="e">
        <f>COUNTIFS('12-Shelter and Housing'!#REF!,A67,'12-Shelter and Housing'!#REF!,1)</f>
        <v>#REF!</v>
      </c>
      <c r="K67" s="502" t="e">
        <f>COUNTIFS('13-Demographic Dividend'!#REF!,A67,'13-Demographic Dividend'!#REF!,1)</f>
        <v>#REF!</v>
      </c>
      <c r="L67" s="502" t="e">
        <f>COUNTIFS('14-Science &amp; Technology'!#REF!,A67,'14-Science &amp; Technology'!#REF!,1)</f>
        <v>#REF!</v>
      </c>
      <c r="M67" s="502" t="e">
        <f>COUNTIFS('15-Macroeconomy'!#REF!,A67,'15-Macroeconomy'!#REF!,1)</f>
        <v>#REF!</v>
      </c>
      <c r="N67" s="502" t="e">
        <f>COUNTIFS('16-Competitiveness'!#REF!,A67,'16-Competitiveness'!#REF!,1)</f>
        <v>#REF!</v>
      </c>
      <c r="O67" s="502" t="e">
        <f>COUNTIFS('19-Infrastructure'!#REF!,A67,'19-Infrastructure'!#REF!,1)</f>
        <v>#REF!</v>
      </c>
      <c r="P67" s="502" t="e">
        <f>COUNTIFS('20-Environment'!#REF!,A67,'20-Environment'!#REF!,1)</f>
        <v>#REF!</v>
      </c>
      <c r="Q67" s="502" t="e">
        <f>COUNTIFS('21-OFW'!#REF!,A67,'21-OFW'!#REF!,1)</f>
        <v>#REF!</v>
      </c>
      <c r="U67" s="501" t="e">
        <f t="shared" ref="U67:U102" si="2">SUM(B67:Q67)</f>
        <v>#REF!</v>
      </c>
      <c r="W67" s="501" t="e">
        <f>COUNTIFS('CI &amp; HT'!#REF!,A67,'CI &amp; HT'!#REF!,1)</f>
        <v>#REF!</v>
      </c>
      <c r="X67" s="501" t="e">
        <f>COUNTIFS('5-Governance'!#REF!,A67,'5-Governance'!#REF!,1)</f>
        <v>#REF!</v>
      </c>
      <c r="Y67" s="501" t="e">
        <f>COUNTIFS('6-Justice'!#REF!,A67,'6-Justice'!#REF!,1)</f>
        <v>#REF!</v>
      </c>
      <c r="Z67" s="501" t="e">
        <f>COUNTIFS('7-Culture &amp; Values'!#REF!,A67,'7-Culture &amp; Values'!#REF!,1)</f>
        <v>#REF!</v>
      </c>
      <c r="AA67" s="501" t="e">
        <f>COUNTIFS('8-Agriculture'!#REF!,A67,'8-Agriculture'!#REF!,1)</f>
        <v>#REF!</v>
      </c>
      <c r="AB67" s="501" t="e">
        <f>COUNTIFS('9-Industry &amp; Services'!#REF!,A67,'9-Industry &amp; Services'!#REF!,1)</f>
        <v>#REF!</v>
      </c>
      <c r="AC67" s="501" t="e">
        <f>COUNTIFS('10-Human Capital Development'!#REF!,A67,'10-Human Capital Development'!#REF!,1)</f>
        <v>#REF!</v>
      </c>
      <c r="AD67" s="501" t="e">
        <f>COUNTIFS('11-Social Protection'!#REF!,A67,'11-Social Protection'!#REF!,1)</f>
        <v>#REF!</v>
      </c>
      <c r="AE67" s="501" t="e">
        <f>COUNTIFS('12-Shelter and Housing'!#REF!,A67,'12-Shelter and Housing'!#REF!,1)</f>
        <v>#REF!</v>
      </c>
      <c r="AF67" s="501" t="e">
        <f>COUNTIFS('13-Demographic Dividend'!#REF!,A67,'13-Demographic Dividend'!#REF!,1)</f>
        <v>#REF!</v>
      </c>
      <c r="AG67" s="501" t="e">
        <f>COUNTIFS('14-Science &amp; Technology'!#REF!,A67,'14-Science &amp; Technology'!#REF!,1)</f>
        <v>#REF!</v>
      </c>
      <c r="AH67" s="501" t="e">
        <f>COUNTIFS('15-Macroeconomy'!#REF!,A67,'15-Macroeconomy'!#REF!,1)</f>
        <v>#REF!</v>
      </c>
      <c r="AI67" s="501" t="e">
        <f>COUNTIFS('16-Competitiveness'!#REF!,A67,'16-Competitiveness'!#REF!,1)</f>
        <v>#REF!</v>
      </c>
      <c r="AJ67" s="501" t="e">
        <f>COUNTIFS('19-Infrastructure'!#REF!,A67,'19-Infrastructure'!#REF!,1)</f>
        <v>#REF!</v>
      </c>
      <c r="AK67" s="501" t="e">
        <f>COUNTIFS('20-Environment'!#REF!,A67,'20-Environment'!#REF!,1)</f>
        <v>#REF!</v>
      </c>
      <c r="AL67" s="501" t="e">
        <f>COUNTIFS('21-OFW'!#REF!,A67,'21-OFW'!#REF!,1)</f>
        <v>#REF!</v>
      </c>
      <c r="AM67" s="508" t="e">
        <f t="shared" ref="AM67:AM102" si="3">SUM(W67:AL67)</f>
        <v>#REF!</v>
      </c>
    </row>
    <row r="68" spans="1:39" x14ac:dyDescent="0.35">
      <c r="A68" s="504" t="s">
        <v>159</v>
      </c>
      <c r="B68" s="502" t="e">
        <f>COUNTIFS('CI &amp; HT'!#REF!,A68,'CI &amp; HT'!#REF!,1)</f>
        <v>#REF!</v>
      </c>
      <c r="C68" s="502" t="e">
        <f>COUNTIFS('5-Governance'!#REF!,A68,'5-Governance'!#REF!,1)</f>
        <v>#REF!</v>
      </c>
      <c r="D68" s="502" t="e">
        <f>COUNTIFS('6-Justice'!#REF!,A68,'6-Justice'!#REF!,1)</f>
        <v>#REF!</v>
      </c>
      <c r="E68" s="502" t="e">
        <f>COUNTIFS('7-Culture &amp; Values'!#REF!,A68,'7-Culture &amp; Values'!#REF!,1)</f>
        <v>#REF!</v>
      </c>
      <c r="F68" s="502" t="e">
        <f>COUNTIFS('8-Agriculture'!#REF!,A68,'8-Agriculture'!#REF!,1)</f>
        <v>#REF!</v>
      </c>
      <c r="G68" s="502" t="e">
        <f>COUNTIFS('9-Industry &amp; Services'!#REF!,A68,'9-Industry &amp; Services'!#REF!,1)</f>
        <v>#REF!</v>
      </c>
      <c r="H68" s="502" t="e">
        <f>COUNTIFS('10-Human Capital Development'!#REF!,A68,'10-Human Capital Development'!#REF!,1)</f>
        <v>#REF!</v>
      </c>
      <c r="I68" s="502" t="e">
        <f>COUNTIFS('11-Social Protection'!#REF!,A68,'11-Social Protection'!#REF!,1)</f>
        <v>#REF!</v>
      </c>
      <c r="J68" s="502" t="e">
        <f>COUNTIFS('12-Shelter and Housing'!#REF!,A68,'12-Shelter and Housing'!#REF!,1)</f>
        <v>#REF!</v>
      </c>
      <c r="K68" s="502" t="e">
        <f>COUNTIFS('13-Demographic Dividend'!#REF!,A68,'13-Demographic Dividend'!#REF!,1)</f>
        <v>#REF!</v>
      </c>
      <c r="L68" s="502" t="e">
        <f>COUNTIFS('14-Science &amp; Technology'!#REF!,A68,'14-Science &amp; Technology'!#REF!,1)</f>
        <v>#REF!</v>
      </c>
      <c r="M68" s="502" t="e">
        <f>COUNTIFS('15-Macroeconomy'!#REF!,A68,'15-Macroeconomy'!#REF!,1)</f>
        <v>#REF!</v>
      </c>
      <c r="N68" s="502" t="e">
        <f>COUNTIFS('16-Competitiveness'!#REF!,A68,'16-Competitiveness'!#REF!,1)</f>
        <v>#REF!</v>
      </c>
      <c r="O68" s="502" t="e">
        <f>COUNTIFS('19-Infrastructure'!#REF!,A68,'19-Infrastructure'!#REF!,1)</f>
        <v>#REF!</v>
      </c>
      <c r="P68" s="502" t="e">
        <f>COUNTIFS('20-Environment'!#REF!,A68,'20-Environment'!#REF!,1)</f>
        <v>#REF!</v>
      </c>
      <c r="Q68" s="502" t="e">
        <f>COUNTIFS('21-OFW'!#REF!,A68,'21-OFW'!#REF!,1)</f>
        <v>#REF!</v>
      </c>
      <c r="U68" s="501" t="e">
        <f t="shared" si="2"/>
        <v>#REF!</v>
      </c>
      <c r="W68" s="501" t="e">
        <f>COUNTIFS('CI &amp; HT'!#REF!,A68,'CI &amp; HT'!#REF!,1)</f>
        <v>#REF!</v>
      </c>
      <c r="X68" s="501" t="e">
        <f>COUNTIFS('5-Governance'!#REF!,A68,'5-Governance'!#REF!,1)</f>
        <v>#REF!</v>
      </c>
      <c r="Y68" s="501" t="e">
        <f>COUNTIFS('6-Justice'!#REF!,A68,'6-Justice'!#REF!,1)</f>
        <v>#REF!</v>
      </c>
      <c r="Z68" s="501" t="e">
        <f>COUNTIFS('7-Culture &amp; Values'!#REF!,A68,'7-Culture &amp; Values'!#REF!,1)</f>
        <v>#REF!</v>
      </c>
      <c r="AA68" s="501" t="e">
        <f>COUNTIFS('8-Agriculture'!#REF!,A68,'8-Agriculture'!#REF!,1)</f>
        <v>#REF!</v>
      </c>
      <c r="AB68" s="501" t="e">
        <f>COUNTIFS('9-Industry &amp; Services'!#REF!,A68,'9-Industry &amp; Services'!#REF!,1)</f>
        <v>#REF!</v>
      </c>
      <c r="AC68" s="501" t="e">
        <f>COUNTIFS('10-Human Capital Development'!#REF!,A68,'10-Human Capital Development'!#REF!,1)</f>
        <v>#REF!</v>
      </c>
      <c r="AD68" s="501" t="e">
        <f>COUNTIFS('11-Social Protection'!#REF!,A68,'11-Social Protection'!#REF!,1)</f>
        <v>#REF!</v>
      </c>
      <c r="AE68" s="501" t="e">
        <f>COUNTIFS('12-Shelter and Housing'!#REF!,A68,'12-Shelter and Housing'!#REF!,1)</f>
        <v>#REF!</v>
      </c>
      <c r="AF68" s="501" t="e">
        <f>COUNTIFS('13-Demographic Dividend'!#REF!,A68,'13-Demographic Dividend'!#REF!,1)</f>
        <v>#REF!</v>
      </c>
      <c r="AG68" s="501" t="e">
        <f>COUNTIFS('14-Science &amp; Technology'!#REF!,A68,'14-Science &amp; Technology'!#REF!,1)</f>
        <v>#REF!</v>
      </c>
      <c r="AH68" s="501" t="e">
        <f>COUNTIFS('15-Macroeconomy'!#REF!,A68,'15-Macroeconomy'!#REF!,1)</f>
        <v>#REF!</v>
      </c>
      <c r="AI68" s="501" t="e">
        <f>COUNTIFS('16-Competitiveness'!#REF!,A68,'16-Competitiveness'!#REF!,1)</f>
        <v>#REF!</v>
      </c>
      <c r="AJ68" s="501" t="e">
        <f>COUNTIFS('19-Infrastructure'!#REF!,A68,'19-Infrastructure'!#REF!,1)</f>
        <v>#REF!</v>
      </c>
      <c r="AK68" s="501" t="e">
        <f>COUNTIFS('20-Environment'!#REF!,A68,'20-Environment'!#REF!,1)</f>
        <v>#REF!</v>
      </c>
      <c r="AL68" s="501" t="e">
        <f>COUNTIFS('21-OFW'!#REF!,A68,'21-OFW'!#REF!,1)</f>
        <v>#REF!</v>
      </c>
      <c r="AM68" s="508" t="e">
        <f t="shared" si="3"/>
        <v>#REF!</v>
      </c>
    </row>
    <row r="69" spans="1:39" x14ac:dyDescent="0.35">
      <c r="A69" s="504" t="s">
        <v>1095</v>
      </c>
      <c r="B69" s="502" t="e">
        <f>COUNTIFS('CI &amp; HT'!#REF!,A69,'CI &amp; HT'!#REF!,1)</f>
        <v>#REF!</v>
      </c>
      <c r="C69" s="502" t="e">
        <f>COUNTIFS('5-Governance'!#REF!,A69,'5-Governance'!#REF!,1)</f>
        <v>#REF!</v>
      </c>
      <c r="D69" s="502" t="e">
        <f>COUNTIFS('6-Justice'!#REF!,A69,'6-Justice'!#REF!,1)</f>
        <v>#REF!</v>
      </c>
      <c r="E69" s="502" t="e">
        <f>COUNTIFS('7-Culture &amp; Values'!#REF!,A69,'7-Culture &amp; Values'!#REF!,1)</f>
        <v>#REF!</v>
      </c>
      <c r="F69" s="502" t="e">
        <f>COUNTIFS('8-Agriculture'!#REF!,A69,'8-Agriculture'!#REF!,1)</f>
        <v>#REF!</v>
      </c>
      <c r="G69" s="502" t="e">
        <f>COUNTIFS('9-Industry &amp; Services'!#REF!,A69,'9-Industry &amp; Services'!#REF!,1)</f>
        <v>#REF!</v>
      </c>
      <c r="H69" s="502" t="e">
        <f>COUNTIFS('10-Human Capital Development'!#REF!,A69,'10-Human Capital Development'!#REF!,1)</f>
        <v>#REF!</v>
      </c>
      <c r="I69" s="502" t="e">
        <f>COUNTIFS('11-Social Protection'!#REF!,A69,'11-Social Protection'!#REF!,1)</f>
        <v>#REF!</v>
      </c>
      <c r="J69" s="502" t="e">
        <f>COUNTIFS('12-Shelter and Housing'!#REF!,A69,'12-Shelter and Housing'!#REF!,1)</f>
        <v>#REF!</v>
      </c>
      <c r="K69" s="502" t="e">
        <f>COUNTIFS('13-Demographic Dividend'!#REF!,A69,'13-Demographic Dividend'!#REF!,1)</f>
        <v>#REF!</v>
      </c>
      <c r="L69" s="502" t="e">
        <f>COUNTIFS('14-Science &amp; Technology'!#REF!,A69,'14-Science &amp; Technology'!#REF!,1)</f>
        <v>#REF!</v>
      </c>
      <c r="M69" s="502" t="e">
        <f>COUNTIFS('15-Macroeconomy'!#REF!,A69,'15-Macroeconomy'!#REF!,1)</f>
        <v>#REF!</v>
      </c>
      <c r="N69" s="502" t="e">
        <f>COUNTIFS('16-Competitiveness'!#REF!,A69,'16-Competitiveness'!#REF!,1)</f>
        <v>#REF!</v>
      </c>
      <c r="O69" s="502" t="e">
        <f>COUNTIFS('19-Infrastructure'!#REF!,A69,'19-Infrastructure'!#REF!,1)</f>
        <v>#REF!</v>
      </c>
      <c r="P69" s="502" t="e">
        <f>COUNTIFS('20-Environment'!#REF!,A69,'20-Environment'!#REF!,1)</f>
        <v>#REF!</v>
      </c>
      <c r="Q69" s="502" t="e">
        <f>COUNTIFS('21-OFW'!#REF!,A69,'21-OFW'!#REF!,1)</f>
        <v>#REF!</v>
      </c>
      <c r="U69" s="501" t="e">
        <f t="shared" si="2"/>
        <v>#REF!</v>
      </c>
      <c r="W69" s="501" t="e">
        <f>COUNTIFS('CI &amp; HT'!#REF!,A69,'CI &amp; HT'!#REF!,1)</f>
        <v>#REF!</v>
      </c>
      <c r="X69" s="501" t="e">
        <f>COUNTIFS('5-Governance'!#REF!,A69,'5-Governance'!#REF!,1)</f>
        <v>#REF!</v>
      </c>
      <c r="Y69" s="501" t="e">
        <f>COUNTIFS('6-Justice'!#REF!,A69,'6-Justice'!#REF!,1)</f>
        <v>#REF!</v>
      </c>
      <c r="Z69" s="501" t="e">
        <f>COUNTIFS('7-Culture &amp; Values'!#REF!,A69,'7-Culture &amp; Values'!#REF!,1)</f>
        <v>#REF!</v>
      </c>
      <c r="AA69" s="501" t="e">
        <f>COUNTIFS('8-Agriculture'!#REF!,A69,'8-Agriculture'!#REF!,1)</f>
        <v>#REF!</v>
      </c>
      <c r="AB69" s="501" t="e">
        <f>COUNTIFS('9-Industry &amp; Services'!#REF!,A69,'9-Industry &amp; Services'!#REF!,1)</f>
        <v>#REF!</v>
      </c>
      <c r="AC69" s="501" t="e">
        <f>COUNTIFS('10-Human Capital Development'!#REF!,A69,'10-Human Capital Development'!#REF!,1)</f>
        <v>#REF!</v>
      </c>
      <c r="AD69" s="501" t="e">
        <f>COUNTIFS('11-Social Protection'!#REF!,A69,'11-Social Protection'!#REF!,1)</f>
        <v>#REF!</v>
      </c>
      <c r="AE69" s="501" t="e">
        <f>COUNTIFS('12-Shelter and Housing'!#REF!,A69,'12-Shelter and Housing'!#REF!,1)</f>
        <v>#REF!</v>
      </c>
      <c r="AF69" s="501" t="e">
        <f>COUNTIFS('13-Demographic Dividend'!#REF!,A69,'13-Demographic Dividend'!#REF!,1)</f>
        <v>#REF!</v>
      </c>
      <c r="AG69" s="501" t="e">
        <f>COUNTIFS('14-Science &amp; Technology'!#REF!,A69,'14-Science &amp; Technology'!#REF!,1)</f>
        <v>#REF!</v>
      </c>
      <c r="AH69" s="501" t="e">
        <f>COUNTIFS('15-Macroeconomy'!#REF!,A69,'15-Macroeconomy'!#REF!,1)</f>
        <v>#REF!</v>
      </c>
      <c r="AI69" s="501" t="e">
        <f>COUNTIFS('16-Competitiveness'!#REF!,A69,'16-Competitiveness'!#REF!,1)</f>
        <v>#REF!</v>
      </c>
      <c r="AJ69" s="501" t="e">
        <f>COUNTIFS('19-Infrastructure'!#REF!,A69,'19-Infrastructure'!#REF!,1)</f>
        <v>#REF!</v>
      </c>
      <c r="AK69" s="501" t="e">
        <f>COUNTIFS('20-Environment'!#REF!,A69,'20-Environment'!#REF!,1)</f>
        <v>#REF!</v>
      </c>
      <c r="AL69" s="501" t="e">
        <f>COUNTIFS('21-OFW'!#REF!,A69,'21-OFW'!#REF!,1)</f>
        <v>#REF!</v>
      </c>
      <c r="AM69" s="508" t="e">
        <f t="shared" si="3"/>
        <v>#REF!</v>
      </c>
    </row>
    <row r="70" spans="1:39" x14ac:dyDescent="0.35">
      <c r="A70" s="504" t="s">
        <v>766</v>
      </c>
      <c r="B70" s="502" t="e">
        <f>COUNTIFS('CI &amp; HT'!#REF!,A70,'CI &amp; HT'!#REF!,1)</f>
        <v>#REF!</v>
      </c>
      <c r="C70" s="502" t="e">
        <f>COUNTIFS('5-Governance'!#REF!,A70,'5-Governance'!#REF!,1)</f>
        <v>#REF!</v>
      </c>
      <c r="D70" s="502" t="e">
        <f>COUNTIFS('6-Justice'!#REF!,A70,'6-Justice'!#REF!,1)</f>
        <v>#REF!</v>
      </c>
      <c r="E70" s="502" t="e">
        <f>COUNTIFS('7-Culture &amp; Values'!#REF!,A70,'7-Culture &amp; Values'!#REF!,1)</f>
        <v>#REF!</v>
      </c>
      <c r="F70" s="502" t="e">
        <f>COUNTIFS('8-Agriculture'!#REF!,A70,'8-Agriculture'!#REF!,1)</f>
        <v>#REF!</v>
      </c>
      <c r="G70" s="502" t="e">
        <f>COUNTIFS('9-Industry &amp; Services'!#REF!,A70,'9-Industry &amp; Services'!#REF!,1)</f>
        <v>#REF!</v>
      </c>
      <c r="H70" s="502" t="e">
        <f>COUNTIFS('10-Human Capital Development'!#REF!,A70,'10-Human Capital Development'!#REF!,1)</f>
        <v>#REF!</v>
      </c>
      <c r="I70" s="502" t="e">
        <f>COUNTIFS('11-Social Protection'!#REF!,A70,'11-Social Protection'!#REF!,1)</f>
        <v>#REF!</v>
      </c>
      <c r="J70" s="502" t="e">
        <f>COUNTIFS('12-Shelter and Housing'!#REF!,A70,'12-Shelter and Housing'!#REF!,1)</f>
        <v>#REF!</v>
      </c>
      <c r="K70" s="502" t="e">
        <f>COUNTIFS('13-Demographic Dividend'!#REF!,A70,'13-Demographic Dividend'!#REF!,1)</f>
        <v>#REF!</v>
      </c>
      <c r="L70" s="502" t="e">
        <f>COUNTIFS('14-Science &amp; Technology'!#REF!,A70,'14-Science &amp; Technology'!#REF!,1)</f>
        <v>#REF!</v>
      </c>
      <c r="M70" s="502" t="e">
        <f>COUNTIFS('15-Macroeconomy'!#REF!,A70,'15-Macroeconomy'!#REF!,1)</f>
        <v>#REF!</v>
      </c>
      <c r="N70" s="502" t="e">
        <f>COUNTIFS('16-Competitiveness'!#REF!,A70,'16-Competitiveness'!#REF!,1)</f>
        <v>#REF!</v>
      </c>
      <c r="O70" s="502" t="e">
        <f>COUNTIFS('19-Infrastructure'!#REF!,A70,'19-Infrastructure'!#REF!,1)</f>
        <v>#REF!</v>
      </c>
      <c r="P70" s="502" t="e">
        <f>COUNTIFS('20-Environment'!#REF!,A70,'20-Environment'!#REF!,1)</f>
        <v>#REF!</v>
      </c>
      <c r="Q70" s="502" t="e">
        <f>COUNTIFS('21-OFW'!#REF!,A70,'21-OFW'!#REF!,1)</f>
        <v>#REF!</v>
      </c>
      <c r="U70" s="501" t="e">
        <f t="shared" si="2"/>
        <v>#REF!</v>
      </c>
      <c r="W70" s="501" t="e">
        <f>COUNTIFS('CI &amp; HT'!#REF!,A70,'CI &amp; HT'!#REF!,1)</f>
        <v>#REF!</v>
      </c>
      <c r="X70" s="501" t="e">
        <f>COUNTIFS('5-Governance'!#REF!,A70,'5-Governance'!#REF!,1)</f>
        <v>#REF!</v>
      </c>
      <c r="Y70" s="501" t="e">
        <f>COUNTIFS('6-Justice'!#REF!,A70,'6-Justice'!#REF!,1)</f>
        <v>#REF!</v>
      </c>
      <c r="Z70" s="501" t="e">
        <f>COUNTIFS('7-Culture &amp; Values'!#REF!,A70,'7-Culture &amp; Values'!#REF!,1)</f>
        <v>#REF!</v>
      </c>
      <c r="AA70" s="501" t="e">
        <f>COUNTIFS('8-Agriculture'!#REF!,A70,'8-Agriculture'!#REF!,1)</f>
        <v>#REF!</v>
      </c>
      <c r="AB70" s="501" t="e">
        <f>COUNTIFS('9-Industry &amp; Services'!#REF!,A70,'9-Industry &amp; Services'!#REF!,1)</f>
        <v>#REF!</v>
      </c>
      <c r="AC70" s="501" t="e">
        <f>COUNTIFS('10-Human Capital Development'!#REF!,A70,'10-Human Capital Development'!#REF!,1)</f>
        <v>#REF!</v>
      </c>
      <c r="AD70" s="501" t="e">
        <f>COUNTIFS('11-Social Protection'!#REF!,A70,'11-Social Protection'!#REF!,1)</f>
        <v>#REF!</v>
      </c>
      <c r="AE70" s="501" t="e">
        <f>COUNTIFS('12-Shelter and Housing'!#REF!,A70,'12-Shelter and Housing'!#REF!,1)</f>
        <v>#REF!</v>
      </c>
      <c r="AF70" s="501" t="e">
        <f>COUNTIFS('13-Demographic Dividend'!#REF!,A70,'13-Demographic Dividend'!#REF!,1)</f>
        <v>#REF!</v>
      </c>
      <c r="AG70" s="501" t="e">
        <f>COUNTIFS('14-Science &amp; Technology'!#REF!,A70,'14-Science &amp; Technology'!#REF!,1)</f>
        <v>#REF!</v>
      </c>
      <c r="AH70" s="501" t="e">
        <f>COUNTIFS('15-Macroeconomy'!#REF!,A70,'15-Macroeconomy'!#REF!,1)</f>
        <v>#REF!</v>
      </c>
      <c r="AI70" s="501" t="e">
        <f>COUNTIFS('16-Competitiveness'!#REF!,A70,'16-Competitiveness'!#REF!,1)</f>
        <v>#REF!</v>
      </c>
      <c r="AJ70" s="501" t="e">
        <f>COUNTIFS('19-Infrastructure'!#REF!,A70,'19-Infrastructure'!#REF!,1)</f>
        <v>#REF!</v>
      </c>
      <c r="AK70" s="501" t="e">
        <f>COUNTIFS('20-Environment'!#REF!,A70,'20-Environment'!#REF!,1)</f>
        <v>#REF!</v>
      </c>
      <c r="AL70" s="501" t="e">
        <f>COUNTIFS('21-OFW'!#REF!,A70,'21-OFW'!#REF!,1)</f>
        <v>#REF!</v>
      </c>
      <c r="AM70" s="508" t="e">
        <f t="shared" si="3"/>
        <v>#REF!</v>
      </c>
    </row>
    <row r="71" spans="1:39" x14ac:dyDescent="0.35">
      <c r="A71" s="504" t="s">
        <v>226</v>
      </c>
      <c r="B71" s="502" t="e">
        <f>COUNTIFS('CI &amp; HT'!#REF!,A71,'CI &amp; HT'!#REF!,1)</f>
        <v>#REF!</v>
      </c>
      <c r="C71" s="502" t="e">
        <f>COUNTIFS('5-Governance'!#REF!,A71,'5-Governance'!#REF!,1)</f>
        <v>#REF!</v>
      </c>
      <c r="D71" s="502" t="e">
        <f>COUNTIFS('6-Justice'!#REF!,A71,'6-Justice'!#REF!,1)</f>
        <v>#REF!</v>
      </c>
      <c r="E71" s="502" t="e">
        <f>COUNTIFS('7-Culture &amp; Values'!#REF!,A71,'7-Culture &amp; Values'!#REF!,1)</f>
        <v>#REF!</v>
      </c>
      <c r="F71" s="502" t="e">
        <f>COUNTIFS('8-Agriculture'!#REF!,A71,'8-Agriculture'!#REF!,1)</f>
        <v>#REF!</v>
      </c>
      <c r="G71" s="502" t="e">
        <f>COUNTIFS('9-Industry &amp; Services'!#REF!,A71,'9-Industry &amp; Services'!#REF!,1)</f>
        <v>#REF!</v>
      </c>
      <c r="H71" s="502" t="e">
        <f>COUNTIFS('10-Human Capital Development'!#REF!,A71,'10-Human Capital Development'!#REF!,1)</f>
        <v>#REF!</v>
      </c>
      <c r="I71" s="502" t="e">
        <f>COUNTIFS('11-Social Protection'!#REF!,A71,'11-Social Protection'!#REF!,1)</f>
        <v>#REF!</v>
      </c>
      <c r="J71" s="502" t="e">
        <f>COUNTIFS('12-Shelter and Housing'!#REF!,A71,'12-Shelter and Housing'!#REF!,1)</f>
        <v>#REF!</v>
      </c>
      <c r="K71" s="502" t="e">
        <f>COUNTIFS('13-Demographic Dividend'!#REF!,A71,'13-Demographic Dividend'!#REF!,1)</f>
        <v>#REF!</v>
      </c>
      <c r="L71" s="502" t="e">
        <f>COUNTIFS('14-Science &amp; Technology'!#REF!,A71,'14-Science &amp; Technology'!#REF!,1)</f>
        <v>#REF!</v>
      </c>
      <c r="M71" s="502" t="e">
        <f>COUNTIFS('15-Macroeconomy'!#REF!,A71,'15-Macroeconomy'!#REF!,1)</f>
        <v>#REF!</v>
      </c>
      <c r="N71" s="502" t="e">
        <f>COUNTIFS('16-Competitiveness'!#REF!,A71,'16-Competitiveness'!#REF!,1)</f>
        <v>#REF!</v>
      </c>
      <c r="O71" s="502" t="e">
        <f>COUNTIFS('19-Infrastructure'!#REF!,A71,'19-Infrastructure'!#REF!,1)</f>
        <v>#REF!</v>
      </c>
      <c r="P71" s="502" t="e">
        <f>COUNTIFS('20-Environment'!#REF!,A71,'20-Environment'!#REF!,1)</f>
        <v>#REF!</v>
      </c>
      <c r="Q71" s="502" t="e">
        <f>COUNTIFS('21-OFW'!#REF!,A71,'21-OFW'!#REF!,1)</f>
        <v>#REF!</v>
      </c>
      <c r="U71" s="501" t="e">
        <f t="shared" si="2"/>
        <v>#REF!</v>
      </c>
      <c r="W71" s="501" t="e">
        <f>COUNTIFS('CI &amp; HT'!#REF!,A71,'CI &amp; HT'!#REF!,1)</f>
        <v>#REF!</v>
      </c>
      <c r="X71" s="501" t="e">
        <f>COUNTIFS('5-Governance'!#REF!,A71,'5-Governance'!#REF!,1)</f>
        <v>#REF!</v>
      </c>
      <c r="Y71" s="501" t="e">
        <f>COUNTIFS('6-Justice'!#REF!,A71,'6-Justice'!#REF!,1)</f>
        <v>#REF!</v>
      </c>
      <c r="Z71" s="501" t="e">
        <f>COUNTIFS('7-Culture &amp; Values'!#REF!,A71,'7-Culture &amp; Values'!#REF!,1)</f>
        <v>#REF!</v>
      </c>
      <c r="AA71" s="501" t="e">
        <f>COUNTIFS('8-Agriculture'!#REF!,A71,'8-Agriculture'!#REF!,1)</f>
        <v>#REF!</v>
      </c>
      <c r="AB71" s="501" t="e">
        <f>COUNTIFS('9-Industry &amp; Services'!#REF!,A71,'9-Industry &amp; Services'!#REF!,1)</f>
        <v>#REF!</v>
      </c>
      <c r="AC71" s="501" t="e">
        <f>COUNTIFS('10-Human Capital Development'!#REF!,A71,'10-Human Capital Development'!#REF!,1)</f>
        <v>#REF!</v>
      </c>
      <c r="AD71" s="501" t="e">
        <f>COUNTIFS('11-Social Protection'!#REF!,A71,'11-Social Protection'!#REF!,1)</f>
        <v>#REF!</v>
      </c>
      <c r="AE71" s="501" t="e">
        <f>COUNTIFS('12-Shelter and Housing'!#REF!,A71,'12-Shelter and Housing'!#REF!,1)</f>
        <v>#REF!</v>
      </c>
      <c r="AF71" s="501" t="e">
        <f>COUNTIFS('13-Demographic Dividend'!#REF!,A71,'13-Demographic Dividend'!#REF!,1)</f>
        <v>#REF!</v>
      </c>
      <c r="AG71" s="501" t="e">
        <f>COUNTIFS('14-Science &amp; Technology'!#REF!,A71,'14-Science &amp; Technology'!#REF!,1)</f>
        <v>#REF!</v>
      </c>
      <c r="AH71" s="501" t="e">
        <f>COUNTIFS('15-Macroeconomy'!#REF!,A71,'15-Macroeconomy'!#REF!,1)</f>
        <v>#REF!</v>
      </c>
      <c r="AI71" s="501" t="e">
        <f>COUNTIFS('16-Competitiveness'!#REF!,A71,'16-Competitiveness'!#REF!,1)</f>
        <v>#REF!</v>
      </c>
      <c r="AJ71" s="501" t="e">
        <f>COUNTIFS('19-Infrastructure'!#REF!,A71,'19-Infrastructure'!#REF!,1)</f>
        <v>#REF!</v>
      </c>
      <c r="AK71" s="501" t="e">
        <f>COUNTIFS('20-Environment'!#REF!,A71,'20-Environment'!#REF!,1)</f>
        <v>#REF!</v>
      </c>
      <c r="AL71" s="501" t="e">
        <f>COUNTIFS('21-OFW'!#REF!,A71,'21-OFW'!#REF!,1)</f>
        <v>#REF!</v>
      </c>
      <c r="AM71" s="508" t="e">
        <f t="shared" si="3"/>
        <v>#REF!</v>
      </c>
    </row>
    <row r="72" spans="1:39" x14ac:dyDescent="0.35">
      <c r="A72" s="504" t="s">
        <v>337</v>
      </c>
      <c r="B72" s="502" t="e">
        <f>COUNTIFS('CI &amp; HT'!#REF!,A72,'CI &amp; HT'!#REF!,1)</f>
        <v>#REF!</v>
      </c>
      <c r="C72" s="502" t="e">
        <f>COUNTIFS('5-Governance'!#REF!,A72,'5-Governance'!#REF!,1)</f>
        <v>#REF!</v>
      </c>
      <c r="D72" s="502" t="e">
        <f>COUNTIFS('6-Justice'!#REF!,A72,'6-Justice'!#REF!,1)</f>
        <v>#REF!</v>
      </c>
      <c r="E72" s="502" t="e">
        <f>COUNTIFS('7-Culture &amp; Values'!#REF!,A72,'7-Culture &amp; Values'!#REF!,1)</f>
        <v>#REF!</v>
      </c>
      <c r="F72" s="502" t="e">
        <f>COUNTIFS('8-Agriculture'!#REF!,A72,'8-Agriculture'!#REF!,1)</f>
        <v>#REF!</v>
      </c>
      <c r="G72" s="502" t="e">
        <f>COUNTIFS('9-Industry &amp; Services'!#REF!,A72,'9-Industry &amp; Services'!#REF!,1)</f>
        <v>#REF!</v>
      </c>
      <c r="H72" s="502" t="e">
        <f>COUNTIFS('10-Human Capital Development'!#REF!,A72,'10-Human Capital Development'!#REF!,1)</f>
        <v>#REF!</v>
      </c>
      <c r="I72" s="502" t="e">
        <f>COUNTIFS('11-Social Protection'!#REF!,A72,'11-Social Protection'!#REF!,1)</f>
        <v>#REF!</v>
      </c>
      <c r="J72" s="502" t="e">
        <f>COUNTIFS('12-Shelter and Housing'!#REF!,A72,'12-Shelter and Housing'!#REF!,1)</f>
        <v>#REF!</v>
      </c>
      <c r="K72" s="502" t="e">
        <f>COUNTIFS('13-Demographic Dividend'!#REF!,A72,'13-Demographic Dividend'!#REF!,1)</f>
        <v>#REF!</v>
      </c>
      <c r="L72" s="502" t="e">
        <f>COUNTIFS('14-Science &amp; Technology'!#REF!,A72,'14-Science &amp; Technology'!#REF!,1)</f>
        <v>#REF!</v>
      </c>
      <c r="M72" s="502" t="e">
        <f>COUNTIFS('15-Macroeconomy'!#REF!,A72,'15-Macroeconomy'!#REF!,1)</f>
        <v>#REF!</v>
      </c>
      <c r="N72" s="502" t="e">
        <f>COUNTIFS('16-Competitiveness'!#REF!,A72,'16-Competitiveness'!#REF!,1)</f>
        <v>#REF!</v>
      </c>
      <c r="O72" s="502" t="e">
        <f>COUNTIFS('19-Infrastructure'!#REF!,A72,'19-Infrastructure'!#REF!,1)</f>
        <v>#REF!</v>
      </c>
      <c r="P72" s="502" t="e">
        <f>COUNTIFS('20-Environment'!#REF!,A72,'20-Environment'!#REF!,1)</f>
        <v>#REF!</v>
      </c>
      <c r="Q72" s="502" t="e">
        <f>COUNTIFS('21-OFW'!#REF!,A72,'21-OFW'!#REF!,1)</f>
        <v>#REF!</v>
      </c>
      <c r="U72" s="501" t="e">
        <f t="shared" si="2"/>
        <v>#REF!</v>
      </c>
      <c r="W72" s="501" t="e">
        <f>COUNTIFS('CI &amp; HT'!#REF!,A72,'CI &amp; HT'!#REF!,1)</f>
        <v>#REF!</v>
      </c>
      <c r="X72" s="501" t="e">
        <f>COUNTIFS('5-Governance'!#REF!,A72,'5-Governance'!#REF!,1)</f>
        <v>#REF!</v>
      </c>
      <c r="Y72" s="501" t="e">
        <f>COUNTIFS('6-Justice'!#REF!,A72,'6-Justice'!#REF!,1)</f>
        <v>#REF!</v>
      </c>
      <c r="Z72" s="501" t="e">
        <f>COUNTIFS('7-Culture &amp; Values'!#REF!,A72,'7-Culture &amp; Values'!#REF!,1)</f>
        <v>#REF!</v>
      </c>
      <c r="AA72" s="501" t="e">
        <f>COUNTIFS('8-Agriculture'!#REF!,A72,'8-Agriculture'!#REF!,1)</f>
        <v>#REF!</v>
      </c>
      <c r="AB72" s="501" t="e">
        <f>COUNTIFS('9-Industry &amp; Services'!#REF!,A72,'9-Industry &amp; Services'!#REF!,1)</f>
        <v>#REF!</v>
      </c>
      <c r="AC72" s="501" t="e">
        <f>COUNTIFS('10-Human Capital Development'!#REF!,A72,'10-Human Capital Development'!#REF!,1)</f>
        <v>#REF!</v>
      </c>
      <c r="AD72" s="501" t="e">
        <f>COUNTIFS('11-Social Protection'!#REF!,A72,'11-Social Protection'!#REF!,1)</f>
        <v>#REF!</v>
      </c>
      <c r="AE72" s="501" t="e">
        <f>COUNTIFS('12-Shelter and Housing'!#REF!,A72,'12-Shelter and Housing'!#REF!,1)</f>
        <v>#REF!</v>
      </c>
      <c r="AF72" s="501" t="e">
        <f>COUNTIFS('13-Demographic Dividend'!#REF!,A72,'13-Demographic Dividend'!#REF!,1)</f>
        <v>#REF!</v>
      </c>
      <c r="AG72" s="501" t="e">
        <f>COUNTIFS('14-Science &amp; Technology'!#REF!,A72,'14-Science &amp; Technology'!#REF!,1)</f>
        <v>#REF!</v>
      </c>
      <c r="AH72" s="501" t="e">
        <f>COUNTIFS('15-Macroeconomy'!#REF!,A72,'15-Macroeconomy'!#REF!,1)</f>
        <v>#REF!</v>
      </c>
      <c r="AI72" s="501" t="e">
        <f>COUNTIFS('16-Competitiveness'!#REF!,A72,'16-Competitiveness'!#REF!,1)</f>
        <v>#REF!</v>
      </c>
      <c r="AJ72" s="501" t="e">
        <f>COUNTIFS('19-Infrastructure'!#REF!,A72,'19-Infrastructure'!#REF!,1)</f>
        <v>#REF!</v>
      </c>
      <c r="AK72" s="501" t="e">
        <f>COUNTIFS('20-Environment'!#REF!,A72,'20-Environment'!#REF!,1)</f>
        <v>#REF!</v>
      </c>
      <c r="AL72" s="501" t="e">
        <f>COUNTIFS('21-OFW'!#REF!,A72,'21-OFW'!#REF!,1)</f>
        <v>#REF!</v>
      </c>
      <c r="AM72" s="508" t="e">
        <f t="shared" si="3"/>
        <v>#REF!</v>
      </c>
    </row>
    <row r="73" spans="1:39" x14ac:dyDescent="0.35">
      <c r="A73" s="504" t="s">
        <v>224</v>
      </c>
      <c r="B73" s="502" t="e">
        <f>COUNTIFS('CI &amp; HT'!#REF!,A73,'CI &amp; HT'!#REF!,1)</f>
        <v>#REF!</v>
      </c>
      <c r="C73" s="502" t="e">
        <f>COUNTIFS('5-Governance'!#REF!,A73,'5-Governance'!#REF!,1)</f>
        <v>#REF!</v>
      </c>
      <c r="D73" s="502" t="e">
        <f>COUNTIFS('6-Justice'!#REF!,A73,'6-Justice'!#REF!,1)</f>
        <v>#REF!</v>
      </c>
      <c r="E73" s="502" t="e">
        <f>COUNTIFS('7-Culture &amp; Values'!#REF!,A73,'7-Culture &amp; Values'!#REF!,1)</f>
        <v>#REF!</v>
      </c>
      <c r="F73" s="502" t="e">
        <f>COUNTIFS('8-Agriculture'!#REF!,A73,'8-Agriculture'!#REF!,1)</f>
        <v>#REF!</v>
      </c>
      <c r="G73" s="502" t="e">
        <f>COUNTIFS('9-Industry &amp; Services'!#REF!,A73,'9-Industry &amp; Services'!#REF!,1)</f>
        <v>#REF!</v>
      </c>
      <c r="H73" s="502" t="e">
        <f>COUNTIFS('10-Human Capital Development'!#REF!,A73,'10-Human Capital Development'!#REF!,1)</f>
        <v>#REF!</v>
      </c>
      <c r="I73" s="502" t="e">
        <f>COUNTIFS('11-Social Protection'!#REF!,A73,'11-Social Protection'!#REF!,1)</f>
        <v>#REF!</v>
      </c>
      <c r="J73" s="502" t="e">
        <f>COUNTIFS('12-Shelter and Housing'!#REF!,A73,'12-Shelter and Housing'!#REF!,1)</f>
        <v>#REF!</v>
      </c>
      <c r="K73" s="502" t="e">
        <f>COUNTIFS('13-Demographic Dividend'!#REF!,A73,'13-Demographic Dividend'!#REF!,1)</f>
        <v>#REF!</v>
      </c>
      <c r="L73" s="502" t="e">
        <f>COUNTIFS('14-Science &amp; Technology'!#REF!,A73,'14-Science &amp; Technology'!#REF!,1)</f>
        <v>#REF!</v>
      </c>
      <c r="M73" s="502" t="e">
        <f>COUNTIFS('15-Macroeconomy'!#REF!,A73,'15-Macroeconomy'!#REF!,1)</f>
        <v>#REF!</v>
      </c>
      <c r="N73" s="502" t="e">
        <f>COUNTIFS('16-Competitiveness'!#REF!,A73,'16-Competitiveness'!#REF!,1)</f>
        <v>#REF!</v>
      </c>
      <c r="O73" s="502" t="e">
        <f>COUNTIFS('19-Infrastructure'!#REF!,A73,'19-Infrastructure'!#REF!,1)</f>
        <v>#REF!</v>
      </c>
      <c r="P73" s="502" t="e">
        <f>COUNTIFS('20-Environment'!#REF!,A73,'20-Environment'!#REF!,1)</f>
        <v>#REF!</v>
      </c>
      <c r="Q73" s="502" t="e">
        <f>COUNTIFS('21-OFW'!#REF!,A73,'21-OFW'!#REF!,1)</f>
        <v>#REF!</v>
      </c>
      <c r="U73" s="501" t="e">
        <f t="shared" si="2"/>
        <v>#REF!</v>
      </c>
      <c r="W73" s="501" t="e">
        <f>COUNTIFS('CI &amp; HT'!#REF!,A73,'CI &amp; HT'!#REF!,1)</f>
        <v>#REF!</v>
      </c>
      <c r="X73" s="501" t="e">
        <f>COUNTIFS('5-Governance'!#REF!,A73,'5-Governance'!#REF!,1)</f>
        <v>#REF!</v>
      </c>
      <c r="Y73" s="501" t="e">
        <f>COUNTIFS('6-Justice'!#REF!,A73,'6-Justice'!#REF!,1)</f>
        <v>#REF!</v>
      </c>
      <c r="Z73" s="501" t="e">
        <f>COUNTIFS('7-Culture &amp; Values'!#REF!,A73,'7-Culture &amp; Values'!#REF!,1)</f>
        <v>#REF!</v>
      </c>
      <c r="AA73" s="501" t="e">
        <f>COUNTIFS('8-Agriculture'!#REF!,A73,'8-Agriculture'!#REF!,1)</f>
        <v>#REF!</v>
      </c>
      <c r="AB73" s="501" t="e">
        <f>COUNTIFS('9-Industry &amp; Services'!#REF!,A73,'9-Industry &amp; Services'!#REF!,1)</f>
        <v>#REF!</v>
      </c>
      <c r="AC73" s="501" t="e">
        <f>COUNTIFS('10-Human Capital Development'!#REF!,A73,'10-Human Capital Development'!#REF!,1)</f>
        <v>#REF!</v>
      </c>
      <c r="AD73" s="501" t="e">
        <f>COUNTIFS('11-Social Protection'!#REF!,A73,'11-Social Protection'!#REF!,1)</f>
        <v>#REF!</v>
      </c>
      <c r="AE73" s="501" t="e">
        <f>COUNTIFS('12-Shelter and Housing'!#REF!,A73,'12-Shelter and Housing'!#REF!,1)</f>
        <v>#REF!</v>
      </c>
      <c r="AF73" s="501" t="e">
        <f>COUNTIFS('13-Demographic Dividend'!#REF!,A73,'13-Demographic Dividend'!#REF!,1)</f>
        <v>#REF!</v>
      </c>
      <c r="AG73" s="501" t="e">
        <f>COUNTIFS('14-Science &amp; Technology'!#REF!,A73,'14-Science &amp; Technology'!#REF!,1)</f>
        <v>#REF!</v>
      </c>
      <c r="AH73" s="501" t="e">
        <f>COUNTIFS('15-Macroeconomy'!#REF!,A73,'15-Macroeconomy'!#REF!,1)</f>
        <v>#REF!</v>
      </c>
      <c r="AI73" s="501" t="e">
        <f>COUNTIFS('16-Competitiveness'!#REF!,A73,'16-Competitiveness'!#REF!,1)</f>
        <v>#REF!</v>
      </c>
      <c r="AJ73" s="501" t="e">
        <f>COUNTIFS('19-Infrastructure'!#REF!,A73,'19-Infrastructure'!#REF!,1)</f>
        <v>#REF!</v>
      </c>
      <c r="AK73" s="501" t="e">
        <f>COUNTIFS('20-Environment'!#REF!,A73,'20-Environment'!#REF!,1)</f>
        <v>#REF!</v>
      </c>
      <c r="AL73" s="501" t="e">
        <f>COUNTIFS('21-OFW'!#REF!,A73,'21-OFW'!#REF!,1)</f>
        <v>#REF!</v>
      </c>
      <c r="AM73" s="508" t="e">
        <f t="shared" si="3"/>
        <v>#REF!</v>
      </c>
    </row>
    <row r="74" spans="1:39" x14ac:dyDescent="0.35">
      <c r="A74" s="504" t="s">
        <v>225</v>
      </c>
      <c r="B74" s="502" t="e">
        <f>COUNTIFS('CI &amp; HT'!#REF!,A74,'CI &amp; HT'!#REF!,1)</f>
        <v>#REF!</v>
      </c>
      <c r="C74" s="502" t="e">
        <f>COUNTIFS('5-Governance'!#REF!,A74,'5-Governance'!#REF!,1)</f>
        <v>#REF!</v>
      </c>
      <c r="D74" s="502" t="e">
        <f>COUNTIFS('6-Justice'!#REF!,A74,'6-Justice'!#REF!,1)</f>
        <v>#REF!</v>
      </c>
      <c r="E74" s="502" t="e">
        <f>COUNTIFS('7-Culture &amp; Values'!#REF!,A74,'7-Culture &amp; Values'!#REF!,1)</f>
        <v>#REF!</v>
      </c>
      <c r="F74" s="502" t="e">
        <f>COUNTIFS('8-Agriculture'!#REF!,A74,'8-Agriculture'!#REF!,1)</f>
        <v>#REF!</v>
      </c>
      <c r="G74" s="502" t="e">
        <f>COUNTIFS('9-Industry &amp; Services'!#REF!,A74,'9-Industry &amp; Services'!#REF!,1)</f>
        <v>#REF!</v>
      </c>
      <c r="H74" s="502" t="e">
        <f>COUNTIFS('10-Human Capital Development'!#REF!,A74,'10-Human Capital Development'!#REF!,1)</f>
        <v>#REF!</v>
      </c>
      <c r="I74" s="502" t="e">
        <f>COUNTIFS('11-Social Protection'!#REF!,A74,'11-Social Protection'!#REF!,1)</f>
        <v>#REF!</v>
      </c>
      <c r="J74" s="502" t="e">
        <f>COUNTIFS('12-Shelter and Housing'!#REF!,A74,'12-Shelter and Housing'!#REF!,1)</f>
        <v>#REF!</v>
      </c>
      <c r="K74" s="502" t="e">
        <f>COUNTIFS('13-Demographic Dividend'!#REF!,A74,'13-Demographic Dividend'!#REF!,1)</f>
        <v>#REF!</v>
      </c>
      <c r="L74" s="502" t="e">
        <f>COUNTIFS('14-Science &amp; Technology'!#REF!,A74,'14-Science &amp; Technology'!#REF!,1)</f>
        <v>#REF!</v>
      </c>
      <c r="M74" s="502" t="e">
        <f>COUNTIFS('15-Macroeconomy'!#REF!,A74,'15-Macroeconomy'!#REF!,1)</f>
        <v>#REF!</v>
      </c>
      <c r="N74" s="502" t="e">
        <f>COUNTIFS('16-Competitiveness'!#REF!,A74,'16-Competitiveness'!#REF!,1)</f>
        <v>#REF!</v>
      </c>
      <c r="O74" s="502" t="e">
        <f>COUNTIFS('19-Infrastructure'!#REF!,A74,'19-Infrastructure'!#REF!,1)</f>
        <v>#REF!</v>
      </c>
      <c r="P74" s="502" t="e">
        <f>COUNTIFS('20-Environment'!#REF!,A74,'20-Environment'!#REF!,1)</f>
        <v>#REF!</v>
      </c>
      <c r="Q74" s="502" t="e">
        <f>COUNTIFS('21-OFW'!#REF!,A74,'21-OFW'!#REF!,1)</f>
        <v>#REF!</v>
      </c>
      <c r="U74" s="501" t="e">
        <f t="shared" si="2"/>
        <v>#REF!</v>
      </c>
      <c r="W74" s="501" t="e">
        <f>COUNTIFS('CI &amp; HT'!#REF!,A74,'CI &amp; HT'!#REF!,1)</f>
        <v>#REF!</v>
      </c>
      <c r="X74" s="501" t="e">
        <f>COUNTIFS('5-Governance'!#REF!,A74,'5-Governance'!#REF!,1)</f>
        <v>#REF!</v>
      </c>
      <c r="Y74" s="501" t="e">
        <f>COUNTIFS('6-Justice'!#REF!,A74,'6-Justice'!#REF!,1)</f>
        <v>#REF!</v>
      </c>
      <c r="Z74" s="501" t="e">
        <f>COUNTIFS('7-Culture &amp; Values'!#REF!,A74,'7-Culture &amp; Values'!#REF!,1)</f>
        <v>#REF!</v>
      </c>
      <c r="AA74" s="501" t="e">
        <f>COUNTIFS('8-Agriculture'!#REF!,A74,'8-Agriculture'!#REF!,1)</f>
        <v>#REF!</v>
      </c>
      <c r="AB74" s="501" t="e">
        <f>COUNTIFS('9-Industry &amp; Services'!#REF!,A74,'9-Industry &amp; Services'!#REF!,1)</f>
        <v>#REF!</v>
      </c>
      <c r="AC74" s="501" t="e">
        <f>COUNTIFS('10-Human Capital Development'!#REF!,A74,'10-Human Capital Development'!#REF!,1)</f>
        <v>#REF!</v>
      </c>
      <c r="AD74" s="501" t="e">
        <f>COUNTIFS('11-Social Protection'!#REF!,A74,'11-Social Protection'!#REF!,1)</f>
        <v>#REF!</v>
      </c>
      <c r="AE74" s="501" t="e">
        <f>COUNTIFS('12-Shelter and Housing'!#REF!,A74,'12-Shelter and Housing'!#REF!,1)</f>
        <v>#REF!</v>
      </c>
      <c r="AF74" s="501" t="e">
        <f>COUNTIFS('13-Demographic Dividend'!#REF!,A74,'13-Demographic Dividend'!#REF!,1)</f>
        <v>#REF!</v>
      </c>
      <c r="AG74" s="501" t="e">
        <f>COUNTIFS('14-Science &amp; Technology'!#REF!,A74,'14-Science &amp; Technology'!#REF!,1)</f>
        <v>#REF!</v>
      </c>
      <c r="AH74" s="501" t="e">
        <f>COUNTIFS('15-Macroeconomy'!#REF!,A74,'15-Macroeconomy'!#REF!,1)</f>
        <v>#REF!</v>
      </c>
      <c r="AI74" s="501" t="e">
        <f>COUNTIFS('16-Competitiveness'!#REF!,A74,'16-Competitiveness'!#REF!,1)</f>
        <v>#REF!</v>
      </c>
      <c r="AJ74" s="501" t="e">
        <f>COUNTIFS('19-Infrastructure'!#REF!,A74,'19-Infrastructure'!#REF!,1)</f>
        <v>#REF!</v>
      </c>
      <c r="AK74" s="501" t="e">
        <f>COUNTIFS('20-Environment'!#REF!,A74,'20-Environment'!#REF!,1)</f>
        <v>#REF!</v>
      </c>
      <c r="AL74" s="501" t="e">
        <f>COUNTIFS('21-OFW'!#REF!,A74,'21-OFW'!#REF!,1)</f>
        <v>#REF!</v>
      </c>
      <c r="AM74" s="508" t="e">
        <f t="shared" si="3"/>
        <v>#REF!</v>
      </c>
    </row>
    <row r="75" spans="1:39" ht="28" x14ac:dyDescent="0.35">
      <c r="A75" s="504" t="s">
        <v>1093</v>
      </c>
      <c r="B75" s="502" t="e">
        <f>COUNTIFS('CI &amp; HT'!#REF!,A75,'CI &amp; HT'!#REF!,1)</f>
        <v>#REF!</v>
      </c>
      <c r="C75" s="502" t="e">
        <f>COUNTIFS('5-Governance'!#REF!,A75,'5-Governance'!#REF!,1)</f>
        <v>#REF!</v>
      </c>
      <c r="D75" s="502" t="e">
        <f>COUNTIFS('6-Justice'!#REF!,A75,'6-Justice'!#REF!,1)</f>
        <v>#REF!</v>
      </c>
      <c r="E75" s="502" t="e">
        <f>COUNTIFS('7-Culture &amp; Values'!#REF!,A75,'7-Culture &amp; Values'!#REF!,1)</f>
        <v>#REF!</v>
      </c>
      <c r="F75" s="502" t="e">
        <f>COUNTIFS('8-Agriculture'!#REF!,A75,'8-Agriculture'!#REF!,1)</f>
        <v>#REF!</v>
      </c>
      <c r="G75" s="502" t="e">
        <f>COUNTIFS('9-Industry &amp; Services'!#REF!,A75,'9-Industry &amp; Services'!#REF!,1)</f>
        <v>#REF!</v>
      </c>
      <c r="H75" s="502" t="e">
        <f>COUNTIFS('10-Human Capital Development'!#REF!,A75,'10-Human Capital Development'!#REF!,1)</f>
        <v>#REF!</v>
      </c>
      <c r="I75" s="502" t="e">
        <f>COUNTIFS('11-Social Protection'!#REF!,A75,'11-Social Protection'!#REF!,1)</f>
        <v>#REF!</v>
      </c>
      <c r="J75" s="502" t="e">
        <f>COUNTIFS('12-Shelter and Housing'!#REF!,A75,'12-Shelter and Housing'!#REF!,1)</f>
        <v>#REF!</v>
      </c>
      <c r="K75" s="502" t="e">
        <f>COUNTIFS('13-Demographic Dividend'!#REF!,A75,'13-Demographic Dividend'!#REF!,1)</f>
        <v>#REF!</v>
      </c>
      <c r="L75" s="502" t="e">
        <f>COUNTIFS('14-Science &amp; Technology'!#REF!,A75,'14-Science &amp; Technology'!#REF!,1)</f>
        <v>#REF!</v>
      </c>
      <c r="M75" s="502" t="e">
        <f>COUNTIFS('15-Macroeconomy'!#REF!,A75,'15-Macroeconomy'!#REF!,1)</f>
        <v>#REF!</v>
      </c>
      <c r="N75" s="502" t="e">
        <f>COUNTIFS('16-Competitiveness'!#REF!,A75,'16-Competitiveness'!#REF!,1)</f>
        <v>#REF!</v>
      </c>
      <c r="O75" s="502" t="e">
        <f>COUNTIFS('19-Infrastructure'!#REF!,A75,'19-Infrastructure'!#REF!,1)</f>
        <v>#REF!</v>
      </c>
      <c r="P75" s="502" t="e">
        <f>COUNTIFS('20-Environment'!#REF!,A75,'20-Environment'!#REF!,1)</f>
        <v>#REF!</v>
      </c>
      <c r="Q75" s="502" t="e">
        <f>COUNTIFS('21-OFW'!#REF!,A75,'21-OFW'!#REF!,1)</f>
        <v>#REF!</v>
      </c>
      <c r="U75" s="501" t="e">
        <f t="shared" si="2"/>
        <v>#REF!</v>
      </c>
      <c r="W75" s="501" t="e">
        <f>COUNTIFS('CI &amp; HT'!#REF!,A75,'CI &amp; HT'!#REF!,1)</f>
        <v>#REF!</v>
      </c>
      <c r="X75" s="501" t="e">
        <f>COUNTIFS('5-Governance'!#REF!,A75,'5-Governance'!#REF!,1)</f>
        <v>#REF!</v>
      </c>
      <c r="Y75" s="501" t="e">
        <f>COUNTIFS('6-Justice'!#REF!,A75,'6-Justice'!#REF!,1)</f>
        <v>#REF!</v>
      </c>
      <c r="Z75" s="501" t="e">
        <f>COUNTIFS('7-Culture &amp; Values'!#REF!,A75,'7-Culture &amp; Values'!#REF!,1)</f>
        <v>#REF!</v>
      </c>
      <c r="AA75" s="501" t="e">
        <f>COUNTIFS('8-Agriculture'!#REF!,A75,'8-Agriculture'!#REF!,1)</f>
        <v>#REF!</v>
      </c>
      <c r="AB75" s="501" t="e">
        <f>COUNTIFS('9-Industry &amp; Services'!#REF!,A75,'9-Industry &amp; Services'!#REF!,1)</f>
        <v>#REF!</v>
      </c>
      <c r="AC75" s="501" t="e">
        <f>COUNTIFS('10-Human Capital Development'!#REF!,A75,'10-Human Capital Development'!#REF!,1)</f>
        <v>#REF!</v>
      </c>
      <c r="AD75" s="501" t="e">
        <f>COUNTIFS('11-Social Protection'!#REF!,A75,'11-Social Protection'!#REF!,1)</f>
        <v>#REF!</v>
      </c>
      <c r="AE75" s="501" t="e">
        <f>COUNTIFS('12-Shelter and Housing'!#REF!,A75,'12-Shelter and Housing'!#REF!,1)</f>
        <v>#REF!</v>
      </c>
      <c r="AF75" s="501" t="e">
        <f>COUNTIFS('13-Demographic Dividend'!#REF!,A75,'13-Demographic Dividend'!#REF!,1)</f>
        <v>#REF!</v>
      </c>
      <c r="AG75" s="501" t="e">
        <f>COUNTIFS('14-Science &amp; Technology'!#REF!,A75,'14-Science &amp; Technology'!#REF!,1)</f>
        <v>#REF!</v>
      </c>
      <c r="AH75" s="501" t="e">
        <f>COUNTIFS('15-Macroeconomy'!#REF!,A75,'15-Macroeconomy'!#REF!,1)</f>
        <v>#REF!</v>
      </c>
      <c r="AI75" s="501" t="e">
        <f>COUNTIFS('16-Competitiveness'!#REF!,A75,'16-Competitiveness'!#REF!,1)</f>
        <v>#REF!</v>
      </c>
      <c r="AJ75" s="501" t="e">
        <f>COUNTIFS('19-Infrastructure'!#REF!,A75,'19-Infrastructure'!#REF!,1)</f>
        <v>#REF!</v>
      </c>
      <c r="AK75" s="501" t="e">
        <f>COUNTIFS('20-Environment'!#REF!,A75,'20-Environment'!#REF!,1)</f>
        <v>#REF!</v>
      </c>
      <c r="AL75" s="501" t="e">
        <f>COUNTIFS('21-OFW'!#REF!,A75,'21-OFW'!#REF!,1)</f>
        <v>#REF!</v>
      </c>
      <c r="AM75" s="508" t="e">
        <f t="shared" si="3"/>
        <v>#REF!</v>
      </c>
    </row>
    <row r="76" spans="1:39" x14ac:dyDescent="0.35">
      <c r="A76" s="504" t="s">
        <v>227</v>
      </c>
      <c r="B76" s="502" t="e">
        <f>COUNTIFS('CI &amp; HT'!#REF!,A76,'CI &amp; HT'!#REF!,1)</f>
        <v>#REF!</v>
      </c>
      <c r="C76" s="502" t="e">
        <f>COUNTIFS('5-Governance'!#REF!,A76,'5-Governance'!#REF!,1)</f>
        <v>#REF!</v>
      </c>
      <c r="D76" s="502" t="e">
        <f>COUNTIFS('6-Justice'!#REF!,A76,'6-Justice'!#REF!,1)</f>
        <v>#REF!</v>
      </c>
      <c r="E76" s="502" t="e">
        <f>COUNTIFS('7-Culture &amp; Values'!#REF!,A76,'7-Culture &amp; Values'!#REF!,1)</f>
        <v>#REF!</v>
      </c>
      <c r="F76" s="502" t="e">
        <f>COUNTIFS('8-Agriculture'!#REF!,A76,'8-Agriculture'!#REF!,1)</f>
        <v>#REF!</v>
      </c>
      <c r="G76" s="502" t="e">
        <f>COUNTIFS('9-Industry &amp; Services'!#REF!,A76,'9-Industry &amp; Services'!#REF!,1)</f>
        <v>#REF!</v>
      </c>
      <c r="H76" s="502" t="e">
        <f>COUNTIFS('10-Human Capital Development'!#REF!,A76,'10-Human Capital Development'!#REF!,1)</f>
        <v>#REF!</v>
      </c>
      <c r="I76" s="502" t="e">
        <f>COUNTIFS('11-Social Protection'!#REF!,A76,'11-Social Protection'!#REF!,1)</f>
        <v>#REF!</v>
      </c>
      <c r="J76" s="502" t="e">
        <f>COUNTIFS('12-Shelter and Housing'!#REF!,A76,'12-Shelter and Housing'!#REF!,1)</f>
        <v>#REF!</v>
      </c>
      <c r="K76" s="502" t="e">
        <f>COUNTIFS('13-Demographic Dividend'!#REF!,A76,'13-Demographic Dividend'!#REF!,1)</f>
        <v>#REF!</v>
      </c>
      <c r="L76" s="502" t="e">
        <f>COUNTIFS('14-Science &amp; Technology'!#REF!,A76,'14-Science &amp; Technology'!#REF!,1)</f>
        <v>#REF!</v>
      </c>
      <c r="M76" s="502" t="e">
        <f>COUNTIFS('15-Macroeconomy'!#REF!,A76,'15-Macroeconomy'!#REF!,1)</f>
        <v>#REF!</v>
      </c>
      <c r="N76" s="502" t="e">
        <f>COUNTIFS('16-Competitiveness'!#REF!,A76,'16-Competitiveness'!#REF!,1)</f>
        <v>#REF!</v>
      </c>
      <c r="O76" s="502" t="e">
        <f>COUNTIFS('19-Infrastructure'!#REF!,A76,'19-Infrastructure'!#REF!,1)</f>
        <v>#REF!</v>
      </c>
      <c r="P76" s="502" t="e">
        <f>COUNTIFS('20-Environment'!#REF!,A76,'20-Environment'!#REF!,1)</f>
        <v>#REF!</v>
      </c>
      <c r="Q76" s="502" t="e">
        <f>COUNTIFS('21-OFW'!#REF!,A76,'21-OFW'!#REF!,1)</f>
        <v>#REF!</v>
      </c>
      <c r="U76" s="501" t="e">
        <f t="shared" si="2"/>
        <v>#REF!</v>
      </c>
      <c r="W76" s="501" t="e">
        <f>COUNTIFS('CI &amp; HT'!#REF!,A76,'CI &amp; HT'!#REF!,1)</f>
        <v>#REF!</v>
      </c>
      <c r="X76" s="501" t="e">
        <f>COUNTIFS('5-Governance'!#REF!,A76,'5-Governance'!#REF!,1)</f>
        <v>#REF!</v>
      </c>
      <c r="Y76" s="501" t="e">
        <f>COUNTIFS('6-Justice'!#REF!,A76,'6-Justice'!#REF!,1)</f>
        <v>#REF!</v>
      </c>
      <c r="Z76" s="501" t="e">
        <f>COUNTIFS('7-Culture &amp; Values'!#REF!,A76,'7-Culture &amp; Values'!#REF!,1)</f>
        <v>#REF!</v>
      </c>
      <c r="AA76" s="501" t="e">
        <f>COUNTIFS('8-Agriculture'!#REF!,A76,'8-Agriculture'!#REF!,1)</f>
        <v>#REF!</v>
      </c>
      <c r="AB76" s="501" t="e">
        <f>COUNTIFS('9-Industry &amp; Services'!#REF!,A76,'9-Industry &amp; Services'!#REF!,1)</f>
        <v>#REF!</v>
      </c>
      <c r="AC76" s="501" t="e">
        <f>COUNTIFS('10-Human Capital Development'!#REF!,A76,'10-Human Capital Development'!#REF!,1)</f>
        <v>#REF!</v>
      </c>
      <c r="AD76" s="501" t="e">
        <f>COUNTIFS('11-Social Protection'!#REF!,A76,'11-Social Protection'!#REF!,1)</f>
        <v>#REF!</v>
      </c>
      <c r="AE76" s="501" t="e">
        <f>COUNTIFS('12-Shelter and Housing'!#REF!,A76,'12-Shelter and Housing'!#REF!,1)</f>
        <v>#REF!</v>
      </c>
      <c r="AF76" s="501" t="e">
        <f>COUNTIFS('13-Demographic Dividend'!#REF!,A76,'13-Demographic Dividend'!#REF!,1)</f>
        <v>#REF!</v>
      </c>
      <c r="AG76" s="501" t="e">
        <f>COUNTIFS('14-Science &amp; Technology'!#REF!,A76,'14-Science &amp; Technology'!#REF!,1)</f>
        <v>#REF!</v>
      </c>
      <c r="AH76" s="501" t="e">
        <f>COUNTIFS('15-Macroeconomy'!#REF!,A76,'15-Macroeconomy'!#REF!,1)</f>
        <v>#REF!</v>
      </c>
      <c r="AI76" s="501" t="e">
        <f>COUNTIFS('16-Competitiveness'!#REF!,A76,'16-Competitiveness'!#REF!,1)</f>
        <v>#REF!</v>
      </c>
      <c r="AJ76" s="501" t="e">
        <f>COUNTIFS('19-Infrastructure'!#REF!,A76,'19-Infrastructure'!#REF!,1)</f>
        <v>#REF!</v>
      </c>
      <c r="AK76" s="501" t="e">
        <f>COUNTIFS('20-Environment'!#REF!,A76,'20-Environment'!#REF!,1)</f>
        <v>#REF!</v>
      </c>
      <c r="AL76" s="501" t="e">
        <f>COUNTIFS('21-OFW'!#REF!,A76,'21-OFW'!#REF!,1)</f>
        <v>#REF!</v>
      </c>
      <c r="AM76" s="508" t="e">
        <f t="shared" si="3"/>
        <v>#REF!</v>
      </c>
    </row>
    <row r="77" spans="1:39" x14ac:dyDescent="0.35">
      <c r="A77" s="504" t="s">
        <v>1100</v>
      </c>
      <c r="B77" s="502" t="e">
        <f>COUNTIFS('CI &amp; HT'!#REF!,A77,'CI &amp; HT'!#REF!,1)</f>
        <v>#REF!</v>
      </c>
      <c r="C77" s="502" t="e">
        <f>COUNTIFS('5-Governance'!#REF!,A77,'5-Governance'!#REF!,1)</f>
        <v>#REF!</v>
      </c>
      <c r="D77" s="502" t="e">
        <f>COUNTIFS('6-Justice'!#REF!,A77,'6-Justice'!#REF!,1)</f>
        <v>#REF!</v>
      </c>
      <c r="E77" s="502" t="e">
        <f>COUNTIFS('7-Culture &amp; Values'!#REF!,A77,'7-Culture &amp; Values'!#REF!,1)</f>
        <v>#REF!</v>
      </c>
      <c r="F77" s="502" t="e">
        <f>COUNTIFS('8-Agriculture'!#REF!,A77,'8-Agriculture'!#REF!,1)</f>
        <v>#REF!</v>
      </c>
      <c r="G77" s="502" t="e">
        <f>COUNTIFS('9-Industry &amp; Services'!#REF!,A77,'9-Industry &amp; Services'!#REF!,1)</f>
        <v>#REF!</v>
      </c>
      <c r="H77" s="502" t="e">
        <f>COUNTIFS('10-Human Capital Development'!#REF!,A77,'10-Human Capital Development'!#REF!,1)</f>
        <v>#REF!</v>
      </c>
      <c r="I77" s="502" t="e">
        <f>COUNTIFS('11-Social Protection'!#REF!,A77,'11-Social Protection'!#REF!,1)</f>
        <v>#REF!</v>
      </c>
      <c r="J77" s="502" t="e">
        <f>COUNTIFS('12-Shelter and Housing'!#REF!,A77,'12-Shelter and Housing'!#REF!,1)</f>
        <v>#REF!</v>
      </c>
      <c r="K77" s="502" t="e">
        <f>COUNTIFS('13-Demographic Dividend'!#REF!,A77,'13-Demographic Dividend'!#REF!,1)</f>
        <v>#REF!</v>
      </c>
      <c r="L77" s="502" t="e">
        <f>COUNTIFS('14-Science &amp; Technology'!#REF!,A77,'14-Science &amp; Technology'!#REF!,1)</f>
        <v>#REF!</v>
      </c>
      <c r="M77" s="502" t="e">
        <f>COUNTIFS('15-Macroeconomy'!#REF!,A77,'15-Macroeconomy'!#REF!,1)</f>
        <v>#REF!</v>
      </c>
      <c r="N77" s="502" t="e">
        <f>COUNTIFS('16-Competitiveness'!#REF!,A77,'16-Competitiveness'!#REF!,1)</f>
        <v>#REF!</v>
      </c>
      <c r="O77" s="502" t="e">
        <f>COUNTIFS('19-Infrastructure'!#REF!,A77,'19-Infrastructure'!#REF!,1)</f>
        <v>#REF!</v>
      </c>
      <c r="P77" s="502" t="e">
        <f>COUNTIFS('20-Environment'!#REF!,A77,'20-Environment'!#REF!,1)</f>
        <v>#REF!</v>
      </c>
      <c r="Q77" s="502" t="e">
        <f>COUNTIFS('21-OFW'!#REF!,A77,'21-OFW'!#REF!,1)</f>
        <v>#REF!</v>
      </c>
      <c r="U77" s="501" t="e">
        <f t="shared" si="2"/>
        <v>#REF!</v>
      </c>
      <c r="W77" s="501" t="e">
        <f>COUNTIFS('CI &amp; HT'!#REF!,A77,'CI &amp; HT'!#REF!,1)</f>
        <v>#REF!</v>
      </c>
      <c r="X77" s="501" t="e">
        <f>COUNTIFS('5-Governance'!#REF!,A77,'5-Governance'!#REF!,1)</f>
        <v>#REF!</v>
      </c>
      <c r="Y77" s="501" t="e">
        <f>COUNTIFS('6-Justice'!#REF!,A77,'6-Justice'!#REF!,1)</f>
        <v>#REF!</v>
      </c>
      <c r="Z77" s="501" t="e">
        <f>COUNTIFS('7-Culture &amp; Values'!#REF!,A77,'7-Culture &amp; Values'!#REF!,1)</f>
        <v>#REF!</v>
      </c>
      <c r="AA77" s="501" t="e">
        <f>COUNTIFS('8-Agriculture'!#REF!,A77,'8-Agriculture'!#REF!,1)</f>
        <v>#REF!</v>
      </c>
      <c r="AB77" s="501" t="e">
        <f>COUNTIFS('9-Industry &amp; Services'!#REF!,A77,'9-Industry &amp; Services'!#REF!,1)</f>
        <v>#REF!</v>
      </c>
      <c r="AC77" s="501" t="e">
        <f>COUNTIFS('10-Human Capital Development'!#REF!,A77,'10-Human Capital Development'!#REF!,1)</f>
        <v>#REF!</v>
      </c>
      <c r="AD77" s="501" t="e">
        <f>COUNTIFS('11-Social Protection'!#REF!,A77,'11-Social Protection'!#REF!,1)</f>
        <v>#REF!</v>
      </c>
      <c r="AE77" s="501" t="e">
        <f>COUNTIFS('12-Shelter and Housing'!#REF!,A77,'12-Shelter and Housing'!#REF!,1)</f>
        <v>#REF!</v>
      </c>
      <c r="AF77" s="501" t="e">
        <f>COUNTIFS('13-Demographic Dividend'!#REF!,A77,'13-Demographic Dividend'!#REF!,1)</f>
        <v>#REF!</v>
      </c>
      <c r="AG77" s="501" t="e">
        <f>COUNTIFS('14-Science &amp; Technology'!#REF!,A77,'14-Science &amp; Technology'!#REF!,1)</f>
        <v>#REF!</v>
      </c>
      <c r="AH77" s="501" t="e">
        <f>COUNTIFS('15-Macroeconomy'!#REF!,A77,'15-Macroeconomy'!#REF!,1)</f>
        <v>#REF!</v>
      </c>
      <c r="AI77" s="501" t="e">
        <f>COUNTIFS('16-Competitiveness'!#REF!,A77,'16-Competitiveness'!#REF!,1)</f>
        <v>#REF!</v>
      </c>
      <c r="AJ77" s="501" t="e">
        <f>COUNTIFS('19-Infrastructure'!#REF!,A77,'19-Infrastructure'!#REF!,1)</f>
        <v>#REF!</v>
      </c>
      <c r="AK77" s="501" t="e">
        <f>COUNTIFS('20-Environment'!#REF!,A77,'20-Environment'!#REF!,1)</f>
        <v>#REF!</v>
      </c>
      <c r="AL77" s="501" t="e">
        <f>COUNTIFS('21-OFW'!#REF!,A77,'21-OFW'!#REF!,1)</f>
        <v>#REF!</v>
      </c>
      <c r="AM77" s="508" t="e">
        <f t="shared" si="3"/>
        <v>#REF!</v>
      </c>
    </row>
    <row r="78" spans="1:39" x14ac:dyDescent="0.35">
      <c r="A78" s="504" t="s">
        <v>317</v>
      </c>
      <c r="B78" s="502" t="e">
        <f>COUNTIFS('CI &amp; HT'!#REF!,A78,'CI &amp; HT'!#REF!,1)</f>
        <v>#REF!</v>
      </c>
      <c r="C78" s="502" t="e">
        <f>COUNTIFS('5-Governance'!#REF!,A78,'5-Governance'!#REF!,1)</f>
        <v>#REF!</v>
      </c>
      <c r="D78" s="502" t="e">
        <f>COUNTIFS('6-Justice'!#REF!,A78,'6-Justice'!#REF!,1)</f>
        <v>#REF!</v>
      </c>
      <c r="E78" s="502" t="e">
        <f>COUNTIFS('7-Culture &amp; Values'!#REF!,A78,'7-Culture &amp; Values'!#REF!,1)</f>
        <v>#REF!</v>
      </c>
      <c r="F78" s="502" t="e">
        <f>COUNTIFS('8-Agriculture'!#REF!,A78,'8-Agriculture'!#REF!,1)</f>
        <v>#REF!</v>
      </c>
      <c r="G78" s="502" t="e">
        <f>COUNTIFS('9-Industry &amp; Services'!#REF!,A78,'9-Industry &amp; Services'!#REF!,1)</f>
        <v>#REF!</v>
      </c>
      <c r="H78" s="502" t="e">
        <f>COUNTIFS('10-Human Capital Development'!#REF!,A78,'10-Human Capital Development'!#REF!,1)</f>
        <v>#REF!</v>
      </c>
      <c r="I78" s="502" t="e">
        <f>COUNTIFS('11-Social Protection'!#REF!,A78,'11-Social Protection'!#REF!,1)</f>
        <v>#REF!</v>
      </c>
      <c r="J78" s="502" t="e">
        <f>COUNTIFS('12-Shelter and Housing'!#REF!,A78,'12-Shelter and Housing'!#REF!,1)</f>
        <v>#REF!</v>
      </c>
      <c r="K78" s="502" t="e">
        <f>COUNTIFS('13-Demographic Dividend'!#REF!,A78,'13-Demographic Dividend'!#REF!,1)</f>
        <v>#REF!</v>
      </c>
      <c r="L78" s="502" t="e">
        <f>COUNTIFS('14-Science &amp; Technology'!#REF!,A78,'14-Science &amp; Technology'!#REF!,1)</f>
        <v>#REF!</v>
      </c>
      <c r="M78" s="502" t="e">
        <f>COUNTIFS('15-Macroeconomy'!#REF!,A78,'15-Macroeconomy'!#REF!,1)</f>
        <v>#REF!</v>
      </c>
      <c r="N78" s="502" t="e">
        <f>COUNTIFS('16-Competitiveness'!#REF!,A78,'16-Competitiveness'!#REF!,1)</f>
        <v>#REF!</v>
      </c>
      <c r="O78" s="502" t="e">
        <f>COUNTIFS('19-Infrastructure'!#REF!,A78,'19-Infrastructure'!#REF!,1)</f>
        <v>#REF!</v>
      </c>
      <c r="P78" s="502" t="e">
        <f>COUNTIFS('20-Environment'!#REF!,A78,'20-Environment'!#REF!,1)</f>
        <v>#REF!</v>
      </c>
      <c r="Q78" s="502" t="e">
        <f>COUNTIFS('21-OFW'!#REF!,A78,'21-OFW'!#REF!,1)</f>
        <v>#REF!</v>
      </c>
      <c r="U78" s="501" t="e">
        <f t="shared" si="2"/>
        <v>#REF!</v>
      </c>
      <c r="W78" s="501" t="e">
        <f>COUNTIFS('CI &amp; HT'!#REF!,A78,'CI &amp; HT'!#REF!,1)</f>
        <v>#REF!</v>
      </c>
      <c r="X78" s="501" t="e">
        <f>COUNTIFS('5-Governance'!#REF!,A78,'5-Governance'!#REF!,1)</f>
        <v>#REF!</v>
      </c>
      <c r="Y78" s="501" t="e">
        <f>COUNTIFS('6-Justice'!#REF!,A78,'6-Justice'!#REF!,1)</f>
        <v>#REF!</v>
      </c>
      <c r="Z78" s="501" t="e">
        <f>COUNTIFS('7-Culture &amp; Values'!#REF!,A78,'7-Culture &amp; Values'!#REF!,1)</f>
        <v>#REF!</v>
      </c>
      <c r="AA78" s="501" t="e">
        <f>COUNTIFS('8-Agriculture'!#REF!,A78,'8-Agriculture'!#REF!,1)</f>
        <v>#REF!</v>
      </c>
      <c r="AB78" s="501" t="e">
        <f>COUNTIFS('9-Industry &amp; Services'!#REF!,A78,'9-Industry &amp; Services'!#REF!,1)</f>
        <v>#REF!</v>
      </c>
      <c r="AC78" s="501" t="e">
        <f>COUNTIFS('10-Human Capital Development'!#REF!,A78,'10-Human Capital Development'!#REF!,1)</f>
        <v>#REF!</v>
      </c>
      <c r="AD78" s="501" t="e">
        <f>COUNTIFS('11-Social Protection'!#REF!,A78,'11-Social Protection'!#REF!,1)</f>
        <v>#REF!</v>
      </c>
      <c r="AE78" s="501" t="e">
        <f>COUNTIFS('12-Shelter and Housing'!#REF!,A78,'12-Shelter and Housing'!#REF!,1)</f>
        <v>#REF!</v>
      </c>
      <c r="AF78" s="501" t="e">
        <f>COUNTIFS('13-Demographic Dividend'!#REF!,A78,'13-Demographic Dividend'!#REF!,1)</f>
        <v>#REF!</v>
      </c>
      <c r="AG78" s="501" t="e">
        <f>COUNTIFS('14-Science &amp; Technology'!#REF!,A78,'14-Science &amp; Technology'!#REF!,1)</f>
        <v>#REF!</v>
      </c>
      <c r="AH78" s="501" t="e">
        <f>COUNTIFS('15-Macroeconomy'!#REF!,A78,'15-Macroeconomy'!#REF!,1)</f>
        <v>#REF!</v>
      </c>
      <c r="AI78" s="501" t="e">
        <f>COUNTIFS('16-Competitiveness'!#REF!,A78,'16-Competitiveness'!#REF!,1)</f>
        <v>#REF!</v>
      </c>
      <c r="AJ78" s="501" t="e">
        <f>COUNTIFS('19-Infrastructure'!#REF!,A78,'19-Infrastructure'!#REF!,1)</f>
        <v>#REF!</v>
      </c>
      <c r="AK78" s="501" t="e">
        <f>COUNTIFS('20-Environment'!#REF!,A78,'20-Environment'!#REF!,1)</f>
        <v>#REF!</v>
      </c>
      <c r="AL78" s="501" t="e">
        <f>COUNTIFS('21-OFW'!#REF!,A78,'21-OFW'!#REF!,1)</f>
        <v>#REF!</v>
      </c>
      <c r="AM78" s="508" t="e">
        <f t="shared" si="3"/>
        <v>#REF!</v>
      </c>
    </row>
    <row r="79" spans="1:39" ht="42" x14ac:dyDescent="0.35">
      <c r="A79" s="504" t="s">
        <v>788</v>
      </c>
      <c r="B79" s="502" t="e">
        <f>COUNTIFS('CI &amp; HT'!#REF!,A79,'CI &amp; HT'!#REF!,1)</f>
        <v>#REF!</v>
      </c>
      <c r="C79" s="502" t="e">
        <f>COUNTIFS('5-Governance'!#REF!,A79,'5-Governance'!#REF!,1)</f>
        <v>#REF!</v>
      </c>
      <c r="D79" s="502" t="e">
        <f>COUNTIFS('6-Justice'!#REF!,A79,'6-Justice'!#REF!,1)</f>
        <v>#REF!</v>
      </c>
      <c r="E79" s="502" t="e">
        <f>COUNTIFS('7-Culture &amp; Values'!#REF!,A79,'7-Culture &amp; Values'!#REF!,1)</f>
        <v>#REF!</v>
      </c>
      <c r="F79" s="502" t="e">
        <f>COUNTIFS('8-Agriculture'!#REF!,A79,'8-Agriculture'!#REF!,1)</f>
        <v>#REF!</v>
      </c>
      <c r="G79" s="502" t="e">
        <f>COUNTIFS('9-Industry &amp; Services'!#REF!,A79,'9-Industry &amp; Services'!#REF!,1)</f>
        <v>#REF!</v>
      </c>
      <c r="H79" s="502" t="e">
        <f>COUNTIFS('10-Human Capital Development'!#REF!,A79,'10-Human Capital Development'!#REF!,1)</f>
        <v>#REF!</v>
      </c>
      <c r="I79" s="502" t="e">
        <f>COUNTIFS('11-Social Protection'!#REF!,A79,'11-Social Protection'!#REF!,1)</f>
        <v>#REF!</v>
      </c>
      <c r="J79" s="502" t="e">
        <f>COUNTIFS('12-Shelter and Housing'!#REF!,A79,'12-Shelter and Housing'!#REF!,1)</f>
        <v>#REF!</v>
      </c>
      <c r="K79" s="502" t="e">
        <f>COUNTIFS('13-Demographic Dividend'!#REF!,A79,'13-Demographic Dividend'!#REF!,1)</f>
        <v>#REF!</v>
      </c>
      <c r="L79" s="502" t="e">
        <f>COUNTIFS('14-Science &amp; Technology'!#REF!,A79,'14-Science &amp; Technology'!#REF!,1)</f>
        <v>#REF!</v>
      </c>
      <c r="M79" s="502" t="e">
        <f>COUNTIFS('15-Macroeconomy'!#REF!,A79,'15-Macroeconomy'!#REF!,1)</f>
        <v>#REF!</v>
      </c>
      <c r="N79" s="502" t="e">
        <f>COUNTIFS('16-Competitiveness'!#REF!,A79,'16-Competitiveness'!#REF!,1)</f>
        <v>#REF!</v>
      </c>
      <c r="O79" s="502" t="e">
        <f>COUNTIFS('19-Infrastructure'!#REF!,A79,'19-Infrastructure'!#REF!,1)</f>
        <v>#REF!</v>
      </c>
      <c r="P79" s="502" t="e">
        <f>COUNTIFS('20-Environment'!#REF!,A79,'20-Environment'!#REF!,1)</f>
        <v>#REF!</v>
      </c>
      <c r="Q79" s="502" t="e">
        <f>COUNTIFS('21-OFW'!#REF!,A79,'21-OFW'!#REF!,1)</f>
        <v>#REF!</v>
      </c>
      <c r="U79" s="501" t="e">
        <f t="shared" si="2"/>
        <v>#REF!</v>
      </c>
      <c r="W79" s="501" t="e">
        <f>COUNTIFS('CI &amp; HT'!#REF!,A79,'CI &amp; HT'!#REF!,1)</f>
        <v>#REF!</v>
      </c>
      <c r="X79" s="501" t="e">
        <f>COUNTIFS('5-Governance'!#REF!,A79,'5-Governance'!#REF!,1)</f>
        <v>#REF!</v>
      </c>
      <c r="Y79" s="501" t="e">
        <f>COUNTIFS('6-Justice'!#REF!,A79,'6-Justice'!#REF!,1)</f>
        <v>#REF!</v>
      </c>
      <c r="Z79" s="501" t="e">
        <f>COUNTIFS('7-Culture &amp; Values'!#REF!,A79,'7-Culture &amp; Values'!#REF!,1)</f>
        <v>#REF!</v>
      </c>
      <c r="AA79" s="501" t="e">
        <f>COUNTIFS('8-Agriculture'!#REF!,A79,'8-Agriculture'!#REF!,1)</f>
        <v>#REF!</v>
      </c>
      <c r="AB79" s="501" t="e">
        <f>COUNTIFS('9-Industry &amp; Services'!#REF!,A79,'9-Industry &amp; Services'!#REF!,1)</f>
        <v>#REF!</v>
      </c>
      <c r="AC79" s="501" t="e">
        <f>COUNTIFS('10-Human Capital Development'!#REF!,A79,'10-Human Capital Development'!#REF!,1)</f>
        <v>#REF!</v>
      </c>
      <c r="AD79" s="501" t="e">
        <f>COUNTIFS('11-Social Protection'!#REF!,A79,'11-Social Protection'!#REF!,1)</f>
        <v>#REF!</v>
      </c>
      <c r="AE79" s="501" t="e">
        <f>COUNTIFS('12-Shelter and Housing'!#REF!,A79,'12-Shelter and Housing'!#REF!,1)</f>
        <v>#REF!</v>
      </c>
      <c r="AF79" s="501" t="e">
        <f>COUNTIFS('13-Demographic Dividend'!#REF!,A79,'13-Demographic Dividend'!#REF!,1)</f>
        <v>#REF!</v>
      </c>
      <c r="AG79" s="501" t="e">
        <f>COUNTIFS('14-Science &amp; Technology'!#REF!,A79,'14-Science &amp; Technology'!#REF!,1)</f>
        <v>#REF!</v>
      </c>
      <c r="AH79" s="501" t="e">
        <f>COUNTIFS('15-Macroeconomy'!#REF!,A79,'15-Macroeconomy'!#REF!,1)</f>
        <v>#REF!</v>
      </c>
      <c r="AI79" s="501" t="e">
        <f>COUNTIFS('16-Competitiveness'!#REF!,A79,'16-Competitiveness'!#REF!,1)</f>
        <v>#REF!</v>
      </c>
      <c r="AJ79" s="501" t="e">
        <f>COUNTIFS('19-Infrastructure'!#REF!,A79,'19-Infrastructure'!#REF!,1)</f>
        <v>#REF!</v>
      </c>
      <c r="AK79" s="501" t="e">
        <f>COUNTIFS('20-Environment'!#REF!,A79,'20-Environment'!#REF!,1)</f>
        <v>#REF!</v>
      </c>
      <c r="AL79" s="501" t="e">
        <f>COUNTIFS('21-OFW'!#REF!,A79,'21-OFW'!#REF!,1)</f>
        <v>#REF!</v>
      </c>
      <c r="AM79" s="508" t="e">
        <f t="shared" si="3"/>
        <v>#REF!</v>
      </c>
    </row>
    <row r="80" spans="1:39" x14ac:dyDescent="0.35">
      <c r="A80" s="504" t="s">
        <v>789</v>
      </c>
      <c r="B80" s="502" t="e">
        <f>COUNTIFS('CI &amp; HT'!#REF!,A80,'CI &amp; HT'!#REF!,1)</f>
        <v>#REF!</v>
      </c>
      <c r="C80" s="502" t="e">
        <f>COUNTIFS('5-Governance'!#REF!,A80,'5-Governance'!#REF!,1)</f>
        <v>#REF!</v>
      </c>
      <c r="D80" s="502" t="e">
        <f>COUNTIFS('6-Justice'!#REF!,A80,'6-Justice'!#REF!,1)</f>
        <v>#REF!</v>
      </c>
      <c r="E80" s="502" t="e">
        <f>COUNTIFS('7-Culture &amp; Values'!#REF!,A80,'7-Culture &amp; Values'!#REF!,1)</f>
        <v>#REF!</v>
      </c>
      <c r="F80" s="502" t="e">
        <f>COUNTIFS('8-Agriculture'!#REF!,A80,'8-Agriculture'!#REF!,1)</f>
        <v>#REF!</v>
      </c>
      <c r="G80" s="502" t="e">
        <f>COUNTIFS('9-Industry &amp; Services'!#REF!,A80,'9-Industry &amp; Services'!#REF!,1)</f>
        <v>#REF!</v>
      </c>
      <c r="H80" s="502" t="e">
        <f>COUNTIFS('10-Human Capital Development'!#REF!,A80,'10-Human Capital Development'!#REF!,1)</f>
        <v>#REF!</v>
      </c>
      <c r="I80" s="502" t="e">
        <f>COUNTIFS('11-Social Protection'!#REF!,A80,'11-Social Protection'!#REF!,1)</f>
        <v>#REF!</v>
      </c>
      <c r="J80" s="502" t="e">
        <f>COUNTIFS('12-Shelter and Housing'!#REF!,A80,'12-Shelter and Housing'!#REF!,1)</f>
        <v>#REF!</v>
      </c>
      <c r="K80" s="502" t="e">
        <f>COUNTIFS('13-Demographic Dividend'!#REF!,A80,'13-Demographic Dividend'!#REF!,1)</f>
        <v>#REF!</v>
      </c>
      <c r="L80" s="502" t="e">
        <f>COUNTIFS('14-Science &amp; Technology'!#REF!,A80,'14-Science &amp; Technology'!#REF!,1)</f>
        <v>#REF!</v>
      </c>
      <c r="M80" s="502" t="e">
        <f>COUNTIFS('15-Macroeconomy'!#REF!,A80,'15-Macroeconomy'!#REF!,1)</f>
        <v>#REF!</v>
      </c>
      <c r="N80" s="502" t="e">
        <f>COUNTIFS('16-Competitiveness'!#REF!,A80,'16-Competitiveness'!#REF!,1)</f>
        <v>#REF!</v>
      </c>
      <c r="O80" s="502" t="e">
        <f>COUNTIFS('19-Infrastructure'!#REF!,A80,'19-Infrastructure'!#REF!,1)</f>
        <v>#REF!</v>
      </c>
      <c r="P80" s="502" t="e">
        <f>COUNTIFS('20-Environment'!#REF!,A80,'20-Environment'!#REF!,1)</f>
        <v>#REF!</v>
      </c>
      <c r="Q80" s="502" t="e">
        <f>COUNTIFS('21-OFW'!#REF!,A80,'21-OFW'!#REF!,1)</f>
        <v>#REF!</v>
      </c>
      <c r="U80" s="501" t="e">
        <f>SUM(B80:Q80)</f>
        <v>#REF!</v>
      </c>
      <c r="W80" s="501" t="e">
        <f>COUNTIFS('CI &amp; HT'!#REF!,A80,'CI &amp; HT'!#REF!,1)</f>
        <v>#REF!</v>
      </c>
      <c r="X80" s="501" t="e">
        <f>COUNTIFS('5-Governance'!#REF!,A80,'5-Governance'!#REF!,1)</f>
        <v>#REF!</v>
      </c>
      <c r="Y80" s="501" t="e">
        <f>COUNTIFS('6-Justice'!#REF!,A80,'6-Justice'!#REF!,1)</f>
        <v>#REF!</v>
      </c>
      <c r="Z80" s="501" t="e">
        <f>COUNTIFS('7-Culture &amp; Values'!#REF!,A80,'7-Culture &amp; Values'!#REF!,1)</f>
        <v>#REF!</v>
      </c>
      <c r="AA80" s="501" t="e">
        <f>COUNTIFS('8-Agriculture'!#REF!,A80,'8-Agriculture'!#REF!,1)</f>
        <v>#REF!</v>
      </c>
      <c r="AB80" s="501" t="e">
        <f>COUNTIFS('9-Industry &amp; Services'!#REF!,A80,'9-Industry &amp; Services'!#REF!,1)</f>
        <v>#REF!</v>
      </c>
      <c r="AC80" s="501" t="e">
        <f>COUNTIFS('10-Human Capital Development'!#REF!,A80,'10-Human Capital Development'!#REF!,1)</f>
        <v>#REF!</v>
      </c>
      <c r="AD80" s="501" t="e">
        <f>COUNTIFS('11-Social Protection'!#REF!,A80,'11-Social Protection'!#REF!,1)</f>
        <v>#REF!</v>
      </c>
      <c r="AE80" s="501" t="e">
        <f>COUNTIFS('12-Shelter and Housing'!#REF!,A80,'12-Shelter and Housing'!#REF!,1)</f>
        <v>#REF!</v>
      </c>
      <c r="AF80" s="501" t="e">
        <f>COUNTIFS('13-Demographic Dividend'!#REF!,A80,'13-Demographic Dividend'!#REF!,1)</f>
        <v>#REF!</v>
      </c>
      <c r="AG80" s="501" t="e">
        <f>COUNTIFS('14-Science &amp; Technology'!#REF!,A80,'14-Science &amp; Technology'!#REF!,1)</f>
        <v>#REF!</v>
      </c>
      <c r="AH80" s="501" t="e">
        <f>COUNTIFS('15-Macroeconomy'!#REF!,A80,'15-Macroeconomy'!#REF!,1)</f>
        <v>#REF!</v>
      </c>
      <c r="AI80" s="501" t="e">
        <f>COUNTIFS('16-Competitiveness'!#REF!,A80,'16-Competitiveness'!#REF!,1)</f>
        <v>#REF!</v>
      </c>
      <c r="AJ80" s="501" t="e">
        <f>COUNTIFS('19-Infrastructure'!#REF!,A80,'19-Infrastructure'!#REF!,1)</f>
        <v>#REF!</v>
      </c>
      <c r="AK80" s="501" t="e">
        <f>COUNTIFS('20-Environment'!#REF!,A80,'20-Environment'!#REF!,1)</f>
        <v>#REF!</v>
      </c>
      <c r="AL80" s="501" t="e">
        <f>COUNTIFS('21-OFW'!#REF!,A80,'21-OFW'!#REF!,1)</f>
        <v>#REF!</v>
      </c>
      <c r="AM80" s="508" t="e">
        <f t="shared" si="3"/>
        <v>#REF!</v>
      </c>
    </row>
    <row r="81" spans="1:39" x14ac:dyDescent="0.35">
      <c r="A81" s="504" t="s">
        <v>787</v>
      </c>
      <c r="B81" s="502" t="e">
        <f>COUNTIFS('CI &amp; HT'!#REF!,A81,'CI &amp; HT'!#REF!,1)</f>
        <v>#REF!</v>
      </c>
      <c r="C81" s="502" t="e">
        <f>COUNTIFS('5-Governance'!#REF!,A81,'5-Governance'!#REF!,1)</f>
        <v>#REF!</v>
      </c>
      <c r="D81" s="502" t="e">
        <f>COUNTIFS('6-Justice'!#REF!,A81,'6-Justice'!#REF!,1)</f>
        <v>#REF!</v>
      </c>
      <c r="E81" s="502" t="e">
        <f>COUNTIFS('7-Culture &amp; Values'!#REF!,A81,'7-Culture &amp; Values'!#REF!,1)</f>
        <v>#REF!</v>
      </c>
      <c r="F81" s="502" t="e">
        <f>COUNTIFS('8-Agriculture'!#REF!,A81,'8-Agriculture'!#REF!,1)</f>
        <v>#REF!</v>
      </c>
      <c r="G81" s="502" t="e">
        <f>COUNTIFS('9-Industry &amp; Services'!#REF!,A81,'9-Industry &amp; Services'!#REF!,1)</f>
        <v>#REF!</v>
      </c>
      <c r="H81" s="502" t="e">
        <f>COUNTIFS('10-Human Capital Development'!#REF!,A81,'10-Human Capital Development'!#REF!,1)</f>
        <v>#REF!</v>
      </c>
      <c r="I81" s="502" t="e">
        <f>COUNTIFS('11-Social Protection'!#REF!,A81,'11-Social Protection'!#REF!,1)</f>
        <v>#REF!</v>
      </c>
      <c r="J81" s="502" t="e">
        <f>COUNTIFS('12-Shelter and Housing'!#REF!,A81,'12-Shelter and Housing'!#REF!,1)</f>
        <v>#REF!</v>
      </c>
      <c r="K81" s="502" t="e">
        <f>COUNTIFS('13-Demographic Dividend'!#REF!,A81,'13-Demographic Dividend'!#REF!,1)</f>
        <v>#REF!</v>
      </c>
      <c r="L81" s="502" t="e">
        <f>COUNTIFS('14-Science &amp; Technology'!#REF!,A81,'14-Science &amp; Technology'!#REF!,1)</f>
        <v>#REF!</v>
      </c>
      <c r="M81" s="502" t="e">
        <f>COUNTIFS('15-Macroeconomy'!#REF!,A81,'15-Macroeconomy'!#REF!,1)</f>
        <v>#REF!</v>
      </c>
      <c r="N81" s="502" t="e">
        <f>COUNTIFS('16-Competitiveness'!#REF!,A81,'16-Competitiveness'!#REF!,1)</f>
        <v>#REF!</v>
      </c>
      <c r="O81" s="502" t="e">
        <f>COUNTIFS('19-Infrastructure'!#REF!,A81,'19-Infrastructure'!#REF!,1)</f>
        <v>#REF!</v>
      </c>
      <c r="P81" s="502" t="e">
        <f>COUNTIFS('20-Environment'!#REF!,A81,'20-Environment'!#REF!,1)</f>
        <v>#REF!</v>
      </c>
      <c r="Q81" s="502" t="e">
        <f>COUNTIFS('21-OFW'!#REF!,A81,'21-OFW'!#REF!,1)</f>
        <v>#REF!</v>
      </c>
      <c r="U81" s="501" t="e">
        <f t="shared" si="2"/>
        <v>#REF!</v>
      </c>
      <c r="W81" s="501" t="e">
        <f>COUNTIFS('CI &amp; HT'!#REF!,A81,'CI &amp; HT'!#REF!,1)</f>
        <v>#REF!</v>
      </c>
      <c r="X81" s="501" t="e">
        <f>COUNTIFS('5-Governance'!#REF!,A81,'5-Governance'!#REF!,1)</f>
        <v>#REF!</v>
      </c>
      <c r="Y81" s="501" t="e">
        <f>COUNTIFS('6-Justice'!#REF!,A81,'6-Justice'!#REF!,1)</f>
        <v>#REF!</v>
      </c>
      <c r="Z81" s="501" t="e">
        <f>COUNTIFS('7-Culture &amp; Values'!#REF!,A81,'7-Culture &amp; Values'!#REF!,1)</f>
        <v>#REF!</v>
      </c>
      <c r="AA81" s="501" t="e">
        <f>COUNTIFS('8-Agriculture'!#REF!,A81,'8-Agriculture'!#REF!,1)</f>
        <v>#REF!</v>
      </c>
      <c r="AB81" s="501" t="e">
        <f>COUNTIFS('9-Industry &amp; Services'!#REF!,A81,'9-Industry &amp; Services'!#REF!,1)</f>
        <v>#REF!</v>
      </c>
      <c r="AC81" s="501" t="e">
        <f>COUNTIFS('10-Human Capital Development'!#REF!,A81,'10-Human Capital Development'!#REF!,1)</f>
        <v>#REF!</v>
      </c>
      <c r="AD81" s="501" t="e">
        <f>COUNTIFS('11-Social Protection'!#REF!,A81,'11-Social Protection'!#REF!,1)</f>
        <v>#REF!</v>
      </c>
      <c r="AE81" s="501" t="e">
        <f>COUNTIFS('12-Shelter and Housing'!#REF!,A81,'12-Shelter and Housing'!#REF!,1)</f>
        <v>#REF!</v>
      </c>
      <c r="AF81" s="501" t="e">
        <f>COUNTIFS('13-Demographic Dividend'!#REF!,A81,'13-Demographic Dividend'!#REF!,1)</f>
        <v>#REF!</v>
      </c>
      <c r="AG81" s="501" t="e">
        <f>COUNTIFS('14-Science &amp; Technology'!#REF!,A81,'14-Science &amp; Technology'!#REF!,1)</f>
        <v>#REF!</v>
      </c>
      <c r="AH81" s="501" t="e">
        <f>COUNTIFS('15-Macroeconomy'!#REF!,A81,'15-Macroeconomy'!#REF!,1)</f>
        <v>#REF!</v>
      </c>
      <c r="AI81" s="501" t="e">
        <f>COUNTIFS('16-Competitiveness'!#REF!,A81,'16-Competitiveness'!#REF!,1)</f>
        <v>#REF!</v>
      </c>
      <c r="AJ81" s="501" t="e">
        <f>COUNTIFS('19-Infrastructure'!#REF!,A81,'19-Infrastructure'!#REF!,1)</f>
        <v>#REF!</v>
      </c>
      <c r="AK81" s="501" t="e">
        <f>COUNTIFS('20-Environment'!#REF!,A81,'20-Environment'!#REF!,1)</f>
        <v>#REF!</v>
      </c>
      <c r="AL81" s="501" t="e">
        <f>COUNTIFS('21-OFW'!#REF!,A81,'21-OFW'!#REF!,1)</f>
        <v>#REF!</v>
      </c>
      <c r="AM81" s="508" t="e">
        <f t="shared" si="3"/>
        <v>#REF!</v>
      </c>
    </row>
    <row r="82" spans="1:39" x14ac:dyDescent="0.35">
      <c r="A82" s="504" t="s">
        <v>1088</v>
      </c>
      <c r="B82" s="502" t="e">
        <f>COUNTIFS('CI &amp; HT'!#REF!,A82,'CI &amp; HT'!#REF!,1)</f>
        <v>#REF!</v>
      </c>
      <c r="C82" s="502" t="e">
        <f>COUNTIFS('5-Governance'!#REF!,A82,'5-Governance'!#REF!,1)</f>
        <v>#REF!</v>
      </c>
      <c r="D82" s="502" t="e">
        <f>COUNTIFS('6-Justice'!#REF!,A82,'6-Justice'!#REF!,1)</f>
        <v>#REF!</v>
      </c>
      <c r="E82" s="502" t="e">
        <f>COUNTIFS('7-Culture &amp; Values'!#REF!,A82,'7-Culture &amp; Values'!#REF!,1)</f>
        <v>#REF!</v>
      </c>
      <c r="F82" s="502" t="e">
        <f>COUNTIFS('8-Agriculture'!#REF!,A82,'8-Agriculture'!#REF!,1)</f>
        <v>#REF!</v>
      </c>
      <c r="G82" s="502" t="e">
        <f>COUNTIFS('9-Industry &amp; Services'!#REF!,A82,'9-Industry &amp; Services'!#REF!,1)</f>
        <v>#REF!</v>
      </c>
      <c r="H82" s="502" t="e">
        <f>COUNTIFS('10-Human Capital Development'!#REF!,A82,'10-Human Capital Development'!#REF!,1)</f>
        <v>#REF!</v>
      </c>
      <c r="I82" s="502" t="e">
        <f>COUNTIFS('11-Social Protection'!#REF!,A82,'11-Social Protection'!#REF!,1)</f>
        <v>#REF!</v>
      </c>
      <c r="J82" s="502" t="e">
        <f>COUNTIFS('12-Shelter and Housing'!#REF!,A82,'12-Shelter and Housing'!#REF!,1)</f>
        <v>#REF!</v>
      </c>
      <c r="K82" s="502" t="e">
        <f>COUNTIFS('13-Demographic Dividend'!#REF!,A82,'13-Demographic Dividend'!#REF!,1)</f>
        <v>#REF!</v>
      </c>
      <c r="L82" s="502" t="e">
        <f>COUNTIFS('14-Science &amp; Technology'!#REF!,A82,'14-Science &amp; Technology'!#REF!,1)</f>
        <v>#REF!</v>
      </c>
      <c r="M82" s="502" t="e">
        <f>COUNTIFS('15-Macroeconomy'!#REF!,A82,'15-Macroeconomy'!#REF!,1)</f>
        <v>#REF!</v>
      </c>
      <c r="N82" s="502" t="e">
        <f>COUNTIFS('16-Competitiveness'!#REF!,A82,'16-Competitiveness'!#REF!,1)</f>
        <v>#REF!</v>
      </c>
      <c r="O82" s="502" t="e">
        <f>COUNTIFS('19-Infrastructure'!#REF!,A82,'19-Infrastructure'!#REF!,1)</f>
        <v>#REF!</v>
      </c>
      <c r="P82" s="502" t="e">
        <f>COUNTIFS('20-Environment'!#REF!,A82,'20-Environment'!#REF!,1)</f>
        <v>#REF!</v>
      </c>
      <c r="Q82" s="502" t="e">
        <f>COUNTIFS('21-OFW'!#REF!,A82,'21-OFW'!#REF!,1)</f>
        <v>#REF!</v>
      </c>
      <c r="U82" s="501" t="e">
        <f t="shared" si="2"/>
        <v>#REF!</v>
      </c>
      <c r="W82" s="501" t="e">
        <f>COUNTIFS('CI &amp; HT'!#REF!,A82,'CI &amp; HT'!#REF!,1)</f>
        <v>#REF!</v>
      </c>
      <c r="X82" s="501" t="e">
        <f>COUNTIFS('5-Governance'!#REF!,A82,'5-Governance'!#REF!,1)</f>
        <v>#REF!</v>
      </c>
      <c r="Y82" s="501" t="e">
        <f>COUNTIFS('6-Justice'!#REF!,A82,'6-Justice'!#REF!,1)</f>
        <v>#REF!</v>
      </c>
      <c r="Z82" s="501" t="e">
        <f>COUNTIFS('7-Culture &amp; Values'!#REF!,A82,'7-Culture &amp; Values'!#REF!,1)</f>
        <v>#REF!</v>
      </c>
      <c r="AA82" s="501" t="e">
        <f>COUNTIFS('8-Agriculture'!#REF!,A82,'8-Agriculture'!#REF!,1)</f>
        <v>#REF!</v>
      </c>
      <c r="AB82" s="501" t="e">
        <f>COUNTIFS('9-Industry &amp; Services'!#REF!,A82,'9-Industry &amp; Services'!#REF!,1)</f>
        <v>#REF!</v>
      </c>
      <c r="AC82" s="501" t="e">
        <f>COUNTIFS('10-Human Capital Development'!#REF!,A82,'10-Human Capital Development'!#REF!,1)</f>
        <v>#REF!</v>
      </c>
      <c r="AD82" s="501" t="e">
        <f>COUNTIFS('11-Social Protection'!#REF!,A82,'11-Social Protection'!#REF!,1)</f>
        <v>#REF!</v>
      </c>
      <c r="AE82" s="501" t="e">
        <f>COUNTIFS('12-Shelter and Housing'!#REF!,A82,'12-Shelter and Housing'!#REF!,1)</f>
        <v>#REF!</v>
      </c>
      <c r="AF82" s="501" t="e">
        <f>COUNTIFS('13-Demographic Dividend'!#REF!,A82,'13-Demographic Dividend'!#REF!,1)</f>
        <v>#REF!</v>
      </c>
      <c r="AG82" s="501" t="e">
        <f>COUNTIFS('14-Science &amp; Technology'!#REF!,A82,'14-Science &amp; Technology'!#REF!,1)</f>
        <v>#REF!</v>
      </c>
      <c r="AH82" s="501" t="e">
        <f>COUNTIFS('15-Macroeconomy'!#REF!,A82,'15-Macroeconomy'!#REF!,1)</f>
        <v>#REF!</v>
      </c>
      <c r="AI82" s="501" t="e">
        <f>COUNTIFS('16-Competitiveness'!#REF!,A82,'16-Competitiveness'!#REF!,1)</f>
        <v>#REF!</v>
      </c>
      <c r="AJ82" s="501" t="e">
        <f>COUNTIFS('19-Infrastructure'!#REF!,A82,'19-Infrastructure'!#REF!,1)</f>
        <v>#REF!</v>
      </c>
      <c r="AK82" s="501" t="e">
        <f>COUNTIFS('20-Environment'!#REF!,A82,'20-Environment'!#REF!,1)</f>
        <v>#REF!</v>
      </c>
      <c r="AL82" s="501" t="e">
        <f>COUNTIFS('21-OFW'!#REF!,A82,'21-OFW'!#REF!,1)</f>
        <v>#REF!</v>
      </c>
      <c r="AM82" s="508" t="e">
        <f t="shared" si="3"/>
        <v>#REF!</v>
      </c>
    </row>
    <row r="83" spans="1:39" ht="28" x14ac:dyDescent="0.35">
      <c r="A83" s="504" t="s">
        <v>1075</v>
      </c>
      <c r="B83" s="502" t="e">
        <f>COUNTIFS('CI &amp; HT'!#REF!,A83,'CI &amp; HT'!#REF!,1)</f>
        <v>#REF!</v>
      </c>
      <c r="C83" s="502" t="e">
        <f>COUNTIFS('5-Governance'!#REF!,A83,'5-Governance'!#REF!,1)</f>
        <v>#REF!</v>
      </c>
      <c r="D83" s="502" t="e">
        <f>COUNTIFS('6-Justice'!#REF!,A83,'6-Justice'!#REF!,1)</f>
        <v>#REF!</v>
      </c>
      <c r="E83" s="502" t="e">
        <f>COUNTIFS('7-Culture &amp; Values'!#REF!,A83,'7-Culture &amp; Values'!#REF!,1)</f>
        <v>#REF!</v>
      </c>
      <c r="F83" s="502" t="e">
        <f>COUNTIFS('8-Agriculture'!#REF!,A83,'8-Agriculture'!#REF!,1)</f>
        <v>#REF!</v>
      </c>
      <c r="G83" s="502" t="e">
        <f>COUNTIFS('9-Industry &amp; Services'!#REF!,A83,'9-Industry &amp; Services'!#REF!,1)</f>
        <v>#REF!</v>
      </c>
      <c r="H83" s="502" t="e">
        <f>COUNTIFS('10-Human Capital Development'!#REF!,A83,'10-Human Capital Development'!#REF!,1)</f>
        <v>#REF!</v>
      </c>
      <c r="I83" s="502" t="e">
        <f>COUNTIFS('11-Social Protection'!#REF!,A83,'11-Social Protection'!#REF!,1)</f>
        <v>#REF!</v>
      </c>
      <c r="J83" s="502" t="e">
        <f>COUNTIFS('12-Shelter and Housing'!#REF!,A83,'12-Shelter and Housing'!#REF!,1)</f>
        <v>#REF!</v>
      </c>
      <c r="K83" s="502" t="e">
        <f>COUNTIFS('13-Demographic Dividend'!#REF!,A83,'13-Demographic Dividend'!#REF!,1)</f>
        <v>#REF!</v>
      </c>
      <c r="L83" s="502" t="e">
        <f>COUNTIFS('14-Science &amp; Technology'!#REF!,A83,'14-Science &amp; Technology'!#REF!,1)</f>
        <v>#REF!</v>
      </c>
      <c r="M83" s="502" t="e">
        <f>COUNTIFS('15-Macroeconomy'!#REF!,A83,'15-Macroeconomy'!#REF!,1)</f>
        <v>#REF!</v>
      </c>
      <c r="N83" s="502" t="e">
        <f>COUNTIFS('16-Competitiveness'!#REF!,A83,'16-Competitiveness'!#REF!,1)</f>
        <v>#REF!</v>
      </c>
      <c r="O83" s="502" t="e">
        <f>COUNTIFS('19-Infrastructure'!#REF!,A83,'19-Infrastructure'!#REF!,1)</f>
        <v>#REF!</v>
      </c>
      <c r="P83" s="502" t="e">
        <f>COUNTIFS('20-Environment'!#REF!,A83,'20-Environment'!#REF!,1)</f>
        <v>#REF!</v>
      </c>
      <c r="Q83" s="502" t="e">
        <f>COUNTIFS('21-OFW'!#REF!,A83,'21-OFW'!#REF!,1)</f>
        <v>#REF!</v>
      </c>
      <c r="U83" s="501" t="e">
        <f>SUM(B83:Q83)</f>
        <v>#REF!</v>
      </c>
      <c r="W83" s="501" t="e">
        <f>COUNTIFS('CI &amp; HT'!#REF!,A83,'CI &amp; HT'!#REF!,1)</f>
        <v>#REF!</v>
      </c>
      <c r="X83" s="501" t="e">
        <f>COUNTIFS('5-Governance'!#REF!,A83,'5-Governance'!#REF!,1)</f>
        <v>#REF!</v>
      </c>
      <c r="Y83" s="501" t="e">
        <f>COUNTIFS('6-Justice'!#REF!,A83,'6-Justice'!#REF!,1)</f>
        <v>#REF!</v>
      </c>
      <c r="Z83" s="501" t="e">
        <f>COUNTIFS('7-Culture &amp; Values'!#REF!,A83,'7-Culture &amp; Values'!#REF!,1)</f>
        <v>#REF!</v>
      </c>
      <c r="AA83" s="501" t="e">
        <f>COUNTIFS('8-Agriculture'!#REF!,A83,'8-Agriculture'!#REF!,1)</f>
        <v>#REF!</v>
      </c>
      <c r="AB83" s="501" t="e">
        <f>COUNTIFS('9-Industry &amp; Services'!#REF!,A83,'9-Industry &amp; Services'!#REF!,1)</f>
        <v>#REF!</v>
      </c>
      <c r="AC83" s="501" t="e">
        <f>COUNTIFS('10-Human Capital Development'!#REF!,A83,'10-Human Capital Development'!#REF!,1)</f>
        <v>#REF!</v>
      </c>
      <c r="AD83" s="501" t="e">
        <f>COUNTIFS('11-Social Protection'!#REF!,A83,'11-Social Protection'!#REF!,1)</f>
        <v>#REF!</v>
      </c>
      <c r="AE83" s="501" t="e">
        <f>COUNTIFS('12-Shelter and Housing'!#REF!,A83,'12-Shelter and Housing'!#REF!,1)</f>
        <v>#REF!</v>
      </c>
      <c r="AF83" s="501" t="e">
        <f>COUNTIFS('13-Demographic Dividend'!#REF!,A83,'13-Demographic Dividend'!#REF!,1)</f>
        <v>#REF!</v>
      </c>
      <c r="AG83" s="501" t="e">
        <f>COUNTIFS('14-Science &amp; Technology'!#REF!,A83,'14-Science &amp; Technology'!#REF!,1)</f>
        <v>#REF!</v>
      </c>
      <c r="AH83" s="501" t="e">
        <f>COUNTIFS('15-Macroeconomy'!#REF!,A83,'15-Macroeconomy'!#REF!,1)</f>
        <v>#REF!</v>
      </c>
      <c r="AI83" s="501" t="e">
        <f>COUNTIFS('16-Competitiveness'!#REF!,A83,'16-Competitiveness'!#REF!,1)</f>
        <v>#REF!</v>
      </c>
      <c r="AJ83" s="501" t="e">
        <f>COUNTIFS('19-Infrastructure'!#REF!,A83,'19-Infrastructure'!#REF!,1)</f>
        <v>#REF!</v>
      </c>
      <c r="AK83" s="501" t="e">
        <f>COUNTIFS('20-Environment'!#REF!,A83,'20-Environment'!#REF!,1)</f>
        <v>#REF!</v>
      </c>
      <c r="AL83" s="501" t="e">
        <f>COUNTIFS('21-OFW'!#REF!,A83,'21-OFW'!#REF!,1)</f>
        <v>#REF!</v>
      </c>
      <c r="AM83" s="508" t="e">
        <f t="shared" si="3"/>
        <v>#REF!</v>
      </c>
    </row>
    <row r="84" spans="1:39" x14ac:dyDescent="0.35">
      <c r="A84" s="504" t="s">
        <v>1070</v>
      </c>
      <c r="B84" s="502" t="e">
        <f>COUNTIFS('CI &amp; HT'!#REF!,A84,'CI &amp; HT'!#REF!,1)</f>
        <v>#REF!</v>
      </c>
      <c r="C84" s="502" t="e">
        <f>COUNTIFS('5-Governance'!#REF!,A84,'5-Governance'!#REF!,1)</f>
        <v>#REF!</v>
      </c>
      <c r="D84" s="502" t="e">
        <f>COUNTIFS('6-Justice'!#REF!,A84,'6-Justice'!#REF!,1)</f>
        <v>#REF!</v>
      </c>
      <c r="E84" s="502" t="e">
        <f>COUNTIFS('7-Culture &amp; Values'!#REF!,A84,'7-Culture &amp; Values'!#REF!,1)</f>
        <v>#REF!</v>
      </c>
      <c r="F84" s="502" t="e">
        <f>COUNTIFS('8-Agriculture'!#REF!,A84,'8-Agriculture'!#REF!,1)</f>
        <v>#REF!</v>
      </c>
      <c r="G84" s="502" t="e">
        <f>COUNTIFS('9-Industry &amp; Services'!#REF!,A84,'9-Industry &amp; Services'!#REF!,1)</f>
        <v>#REF!</v>
      </c>
      <c r="H84" s="502" t="e">
        <f>COUNTIFS('10-Human Capital Development'!#REF!,A84,'10-Human Capital Development'!#REF!,1)</f>
        <v>#REF!</v>
      </c>
      <c r="I84" s="502" t="e">
        <f>COUNTIFS('11-Social Protection'!#REF!,A84,'11-Social Protection'!#REF!,1)</f>
        <v>#REF!</v>
      </c>
      <c r="J84" s="502" t="e">
        <f>COUNTIFS('12-Shelter and Housing'!#REF!,A84,'12-Shelter and Housing'!#REF!,1)</f>
        <v>#REF!</v>
      </c>
      <c r="K84" s="502" t="e">
        <f>COUNTIFS('13-Demographic Dividend'!#REF!,A84,'13-Demographic Dividend'!#REF!,1)</f>
        <v>#REF!</v>
      </c>
      <c r="L84" s="502" t="e">
        <f>COUNTIFS('14-Science &amp; Technology'!#REF!,A84,'14-Science &amp; Technology'!#REF!,1)</f>
        <v>#REF!</v>
      </c>
      <c r="M84" s="502" t="e">
        <f>COUNTIFS('15-Macroeconomy'!#REF!,A84,'15-Macroeconomy'!#REF!,1)</f>
        <v>#REF!</v>
      </c>
      <c r="N84" s="502" t="e">
        <f>COUNTIFS('16-Competitiveness'!#REF!,A84,'16-Competitiveness'!#REF!,1)</f>
        <v>#REF!</v>
      </c>
      <c r="O84" s="502" t="e">
        <f>COUNTIFS('19-Infrastructure'!#REF!,A84,'19-Infrastructure'!#REF!,1)</f>
        <v>#REF!</v>
      </c>
      <c r="P84" s="502" t="e">
        <f>COUNTIFS('20-Environment'!#REF!,A84,'20-Environment'!#REF!,1)</f>
        <v>#REF!</v>
      </c>
      <c r="Q84" s="502" t="e">
        <f>COUNTIFS('21-OFW'!#REF!,A84,'21-OFW'!#REF!,1)</f>
        <v>#REF!</v>
      </c>
      <c r="U84" s="501" t="e">
        <f t="shared" si="2"/>
        <v>#REF!</v>
      </c>
      <c r="W84" s="501" t="e">
        <f>COUNTIFS('CI &amp; HT'!#REF!,A84,'CI &amp; HT'!#REF!,1)</f>
        <v>#REF!</v>
      </c>
      <c r="X84" s="501" t="e">
        <f>COUNTIFS('5-Governance'!#REF!,A84,'5-Governance'!#REF!,1)</f>
        <v>#REF!</v>
      </c>
      <c r="Y84" s="501" t="e">
        <f>COUNTIFS('6-Justice'!#REF!,A84,'6-Justice'!#REF!,1)</f>
        <v>#REF!</v>
      </c>
      <c r="Z84" s="501" t="e">
        <f>COUNTIFS('7-Culture &amp; Values'!#REF!,A84,'7-Culture &amp; Values'!#REF!,1)</f>
        <v>#REF!</v>
      </c>
      <c r="AA84" s="501" t="e">
        <f>COUNTIFS('8-Agriculture'!#REF!,A84,'8-Agriculture'!#REF!,1)</f>
        <v>#REF!</v>
      </c>
      <c r="AB84" s="501" t="e">
        <f>COUNTIFS('9-Industry &amp; Services'!#REF!,A84,'9-Industry &amp; Services'!#REF!,1)</f>
        <v>#REF!</v>
      </c>
      <c r="AC84" s="501" t="e">
        <f>COUNTIFS('10-Human Capital Development'!#REF!,A84,'10-Human Capital Development'!#REF!,1)</f>
        <v>#REF!</v>
      </c>
      <c r="AD84" s="501" t="e">
        <f>COUNTIFS('11-Social Protection'!#REF!,A84,'11-Social Protection'!#REF!,1)</f>
        <v>#REF!</v>
      </c>
      <c r="AE84" s="501" t="e">
        <f>COUNTIFS('12-Shelter and Housing'!#REF!,A84,'12-Shelter and Housing'!#REF!,1)</f>
        <v>#REF!</v>
      </c>
      <c r="AF84" s="501" t="e">
        <f>COUNTIFS('13-Demographic Dividend'!#REF!,A84,'13-Demographic Dividend'!#REF!,1)</f>
        <v>#REF!</v>
      </c>
      <c r="AG84" s="501" t="e">
        <f>COUNTIFS('14-Science &amp; Technology'!#REF!,A84,'14-Science &amp; Technology'!#REF!,1)</f>
        <v>#REF!</v>
      </c>
      <c r="AH84" s="501" t="e">
        <f>COUNTIFS('15-Macroeconomy'!#REF!,A84,'15-Macroeconomy'!#REF!,1)</f>
        <v>#REF!</v>
      </c>
      <c r="AI84" s="501" t="e">
        <f>COUNTIFS('16-Competitiveness'!#REF!,A84,'16-Competitiveness'!#REF!,1)</f>
        <v>#REF!</v>
      </c>
      <c r="AJ84" s="501" t="e">
        <f>COUNTIFS('19-Infrastructure'!#REF!,A84,'19-Infrastructure'!#REF!,1)</f>
        <v>#REF!</v>
      </c>
      <c r="AK84" s="501" t="e">
        <f>COUNTIFS('20-Environment'!#REF!,A84,'20-Environment'!#REF!,1)</f>
        <v>#REF!</v>
      </c>
      <c r="AL84" s="501" t="e">
        <f>COUNTIFS('21-OFW'!#REF!,A84,'21-OFW'!#REF!,1)</f>
        <v>#REF!</v>
      </c>
      <c r="AM84" s="508" t="e">
        <f t="shared" si="3"/>
        <v>#REF!</v>
      </c>
    </row>
    <row r="85" spans="1:39" x14ac:dyDescent="0.35">
      <c r="A85" s="504" t="s">
        <v>1078</v>
      </c>
      <c r="B85" s="502" t="e">
        <f>COUNTIFS('CI &amp; HT'!#REF!,A85,'CI &amp; HT'!#REF!,1)</f>
        <v>#REF!</v>
      </c>
      <c r="C85" s="502" t="e">
        <f>COUNTIFS('5-Governance'!#REF!,A85,'5-Governance'!#REF!,1)</f>
        <v>#REF!</v>
      </c>
      <c r="D85" s="502" t="e">
        <f>COUNTIFS('6-Justice'!#REF!,A85,'6-Justice'!#REF!,1)</f>
        <v>#REF!</v>
      </c>
      <c r="E85" s="502" t="e">
        <f>COUNTIFS('7-Culture &amp; Values'!#REF!,A85,'7-Culture &amp; Values'!#REF!,1)</f>
        <v>#REF!</v>
      </c>
      <c r="F85" s="502" t="e">
        <f>COUNTIFS('8-Agriculture'!#REF!,A85,'8-Agriculture'!#REF!,1)</f>
        <v>#REF!</v>
      </c>
      <c r="G85" s="502" t="e">
        <f>COUNTIFS('9-Industry &amp; Services'!#REF!,A85,'9-Industry &amp; Services'!#REF!,1)</f>
        <v>#REF!</v>
      </c>
      <c r="H85" s="502" t="e">
        <f>COUNTIFS('10-Human Capital Development'!#REF!,A85,'10-Human Capital Development'!#REF!,1)</f>
        <v>#REF!</v>
      </c>
      <c r="I85" s="502" t="e">
        <f>COUNTIFS('11-Social Protection'!#REF!,A85,'11-Social Protection'!#REF!,1)</f>
        <v>#REF!</v>
      </c>
      <c r="J85" s="502" t="e">
        <f>COUNTIFS('12-Shelter and Housing'!#REF!,A85,'12-Shelter and Housing'!#REF!,1)</f>
        <v>#REF!</v>
      </c>
      <c r="K85" s="502" t="e">
        <f>COUNTIFS('13-Demographic Dividend'!#REF!,A85,'13-Demographic Dividend'!#REF!,1)</f>
        <v>#REF!</v>
      </c>
      <c r="L85" s="502" t="e">
        <f>COUNTIFS('14-Science &amp; Technology'!#REF!,A85,'14-Science &amp; Technology'!#REF!,1)</f>
        <v>#REF!</v>
      </c>
      <c r="M85" s="502" t="e">
        <f>COUNTIFS('15-Macroeconomy'!#REF!,A85,'15-Macroeconomy'!#REF!,1)</f>
        <v>#REF!</v>
      </c>
      <c r="N85" s="502" t="e">
        <f>COUNTIFS('16-Competitiveness'!#REF!,A85,'16-Competitiveness'!#REF!,1)</f>
        <v>#REF!</v>
      </c>
      <c r="O85" s="502" t="e">
        <f>COUNTIFS('19-Infrastructure'!#REF!,A85,'19-Infrastructure'!#REF!,1)</f>
        <v>#REF!</v>
      </c>
      <c r="P85" s="502" t="e">
        <f>COUNTIFS('20-Environment'!#REF!,A85,'20-Environment'!#REF!,1)</f>
        <v>#REF!</v>
      </c>
      <c r="Q85" s="502" t="e">
        <f>COUNTIFS('21-OFW'!#REF!,A85,'21-OFW'!#REF!,1)</f>
        <v>#REF!</v>
      </c>
      <c r="U85" s="501" t="e">
        <f t="shared" si="2"/>
        <v>#REF!</v>
      </c>
      <c r="W85" s="501" t="e">
        <f>COUNTIFS('CI &amp; HT'!#REF!,A85,'CI &amp; HT'!#REF!,1)</f>
        <v>#REF!</v>
      </c>
      <c r="X85" s="501" t="e">
        <f>COUNTIFS('5-Governance'!#REF!,A85,'5-Governance'!#REF!,1)</f>
        <v>#REF!</v>
      </c>
      <c r="Y85" s="501" t="e">
        <f>COUNTIFS('6-Justice'!#REF!,A85,'6-Justice'!#REF!,1)</f>
        <v>#REF!</v>
      </c>
      <c r="Z85" s="501" t="e">
        <f>COUNTIFS('7-Culture &amp; Values'!#REF!,A85,'7-Culture &amp; Values'!#REF!,1)</f>
        <v>#REF!</v>
      </c>
      <c r="AA85" s="501" t="e">
        <f>COUNTIFS('8-Agriculture'!#REF!,A85,'8-Agriculture'!#REF!,1)</f>
        <v>#REF!</v>
      </c>
      <c r="AB85" s="501" t="e">
        <f>COUNTIFS('9-Industry &amp; Services'!#REF!,A85,'9-Industry &amp; Services'!#REF!,1)</f>
        <v>#REF!</v>
      </c>
      <c r="AC85" s="501" t="e">
        <f>COUNTIFS('10-Human Capital Development'!#REF!,A85,'10-Human Capital Development'!#REF!,1)</f>
        <v>#REF!</v>
      </c>
      <c r="AD85" s="501" t="e">
        <f>COUNTIFS('11-Social Protection'!#REF!,A85,'11-Social Protection'!#REF!,1)</f>
        <v>#REF!</v>
      </c>
      <c r="AE85" s="501" t="e">
        <f>COUNTIFS('12-Shelter and Housing'!#REF!,A85,'12-Shelter and Housing'!#REF!,1)</f>
        <v>#REF!</v>
      </c>
      <c r="AF85" s="501" t="e">
        <f>COUNTIFS('13-Demographic Dividend'!#REF!,A85,'13-Demographic Dividend'!#REF!,1)</f>
        <v>#REF!</v>
      </c>
      <c r="AG85" s="501" t="e">
        <f>COUNTIFS('14-Science &amp; Technology'!#REF!,A85,'14-Science &amp; Technology'!#REF!,1)</f>
        <v>#REF!</v>
      </c>
      <c r="AH85" s="501" t="e">
        <f>COUNTIFS('15-Macroeconomy'!#REF!,A85,'15-Macroeconomy'!#REF!,1)</f>
        <v>#REF!</v>
      </c>
      <c r="AI85" s="501" t="e">
        <f>COUNTIFS('16-Competitiveness'!#REF!,A85,'16-Competitiveness'!#REF!,1)</f>
        <v>#REF!</v>
      </c>
      <c r="AJ85" s="501" t="e">
        <f>COUNTIFS('19-Infrastructure'!#REF!,A85,'19-Infrastructure'!#REF!,1)</f>
        <v>#REF!</v>
      </c>
      <c r="AK85" s="501" t="e">
        <f>COUNTIFS('20-Environment'!#REF!,A85,'20-Environment'!#REF!,1)</f>
        <v>#REF!</v>
      </c>
      <c r="AL85" s="501" t="e">
        <f>COUNTIFS('21-OFW'!#REF!,A85,'21-OFW'!#REF!,1)</f>
        <v>#REF!</v>
      </c>
      <c r="AM85" s="508" t="e">
        <f t="shared" si="3"/>
        <v>#REF!</v>
      </c>
    </row>
    <row r="86" spans="1:39" x14ac:dyDescent="0.35">
      <c r="A86" s="504" t="s">
        <v>1077</v>
      </c>
      <c r="B86" s="502" t="e">
        <f>COUNTIFS('CI &amp; HT'!#REF!,A86,'CI &amp; HT'!#REF!,1)</f>
        <v>#REF!</v>
      </c>
      <c r="C86" s="502" t="e">
        <f>COUNTIFS('5-Governance'!#REF!,A86,'5-Governance'!#REF!,1)</f>
        <v>#REF!</v>
      </c>
      <c r="D86" s="502" t="e">
        <f>COUNTIFS('6-Justice'!#REF!,A86,'6-Justice'!#REF!,1)</f>
        <v>#REF!</v>
      </c>
      <c r="E86" s="502" t="e">
        <f>COUNTIFS('7-Culture &amp; Values'!#REF!,A86,'7-Culture &amp; Values'!#REF!,1)</f>
        <v>#REF!</v>
      </c>
      <c r="F86" s="502" t="e">
        <f>COUNTIFS('8-Agriculture'!#REF!,A86,'8-Agriculture'!#REF!,1)</f>
        <v>#REF!</v>
      </c>
      <c r="G86" s="502" t="e">
        <f>COUNTIFS('9-Industry &amp; Services'!#REF!,A86,'9-Industry &amp; Services'!#REF!,1)</f>
        <v>#REF!</v>
      </c>
      <c r="H86" s="502" t="e">
        <f>COUNTIFS('10-Human Capital Development'!#REF!,A86,'10-Human Capital Development'!#REF!,1)</f>
        <v>#REF!</v>
      </c>
      <c r="I86" s="502" t="e">
        <f>COUNTIFS('11-Social Protection'!#REF!,A86,'11-Social Protection'!#REF!,1)</f>
        <v>#REF!</v>
      </c>
      <c r="J86" s="502" t="e">
        <f>COUNTIFS('12-Shelter and Housing'!#REF!,A86,'12-Shelter and Housing'!#REF!,1)</f>
        <v>#REF!</v>
      </c>
      <c r="K86" s="502" t="e">
        <f>COUNTIFS('13-Demographic Dividend'!#REF!,A86,'13-Demographic Dividend'!#REF!,1)</f>
        <v>#REF!</v>
      </c>
      <c r="L86" s="502" t="e">
        <f>COUNTIFS('14-Science &amp; Technology'!#REF!,A86,'14-Science &amp; Technology'!#REF!,1)</f>
        <v>#REF!</v>
      </c>
      <c r="M86" s="502" t="e">
        <f>COUNTIFS('15-Macroeconomy'!#REF!,A86,'15-Macroeconomy'!#REF!,1)</f>
        <v>#REF!</v>
      </c>
      <c r="N86" s="502" t="e">
        <f>COUNTIFS('16-Competitiveness'!#REF!,A86,'16-Competitiveness'!#REF!,1)</f>
        <v>#REF!</v>
      </c>
      <c r="O86" s="502" t="e">
        <f>COUNTIFS('19-Infrastructure'!#REF!,A86,'19-Infrastructure'!#REF!,1)</f>
        <v>#REF!</v>
      </c>
      <c r="P86" s="502" t="e">
        <f>COUNTIFS('20-Environment'!#REF!,A86,'20-Environment'!#REF!,1)</f>
        <v>#REF!</v>
      </c>
      <c r="Q86" s="502" t="e">
        <f>COUNTIFS('21-OFW'!#REF!,A86,'21-OFW'!#REF!,1)</f>
        <v>#REF!</v>
      </c>
      <c r="U86" s="501" t="e">
        <f t="shared" si="2"/>
        <v>#REF!</v>
      </c>
      <c r="W86" s="501" t="e">
        <f>COUNTIFS('CI &amp; HT'!#REF!,A86,'CI &amp; HT'!#REF!,1)</f>
        <v>#REF!</v>
      </c>
      <c r="X86" s="501" t="e">
        <f>COUNTIFS('5-Governance'!#REF!,A86,'5-Governance'!#REF!,1)</f>
        <v>#REF!</v>
      </c>
      <c r="Y86" s="501" t="e">
        <f>COUNTIFS('6-Justice'!#REF!,A86,'6-Justice'!#REF!,1)</f>
        <v>#REF!</v>
      </c>
      <c r="Z86" s="501" t="e">
        <f>COUNTIFS('7-Culture &amp; Values'!#REF!,A86,'7-Culture &amp; Values'!#REF!,1)</f>
        <v>#REF!</v>
      </c>
      <c r="AA86" s="501" t="e">
        <f>COUNTIFS('8-Agriculture'!#REF!,A86,'8-Agriculture'!#REF!,1)</f>
        <v>#REF!</v>
      </c>
      <c r="AB86" s="501" t="e">
        <f>COUNTIFS('9-Industry &amp; Services'!#REF!,A86,'9-Industry &amp; Services'!#REF!,1)</f>
        <v>#REF!</v>
      </c>
      <c r="AC86" s="501" t="e">
        <f>COUNTIFS('10-Human Capital Development'!#REF!,A86,'10-Human Capital Development'!#REF!,1)</f>
        <v>#REF!</v>
      </c>
      <c r="AD86" s="501" t="e">
        <f>COUNTIFS('11-Social Protection'!#REF!,A86,'11-Social Protection'!#REF!,1)</f>
        <v>#REF!</v>
      </c>
      <c r="AE86" s="501" t="e">
        <f>COUNTIFS('12-Shelter and Housing'!#REF!,A86,'12-Shelter and Housing'!#REF!,1)</f>
        <v>#REF!</v>
      </c>
      <c r="AF86" s="501" t="e">
        <f>COUNTIFS('13-Demographic Dividend'!#REF!,A86,'13-Demographic Dividend'!#REF!,1)</f>
        <v>#REF!</v>
      </c>
      <c r="AG86" s="501" t="e">
        <f>COUNTIFS('14-Science &amp; Technology'!#REF!,A86,'14-Science &amp; Technology'!#REF!,1)</f>
        <v>#REF!</v>
      </c>
      <c r="AH86" s="501" t="e">
        <f>COUNTIFS('15-Macroeconomy'!#REF!,A86,'15-Macroeconomy'!#REF!,1)</f>
        <v>#REF!</v>
      </c>
      <c r="AI86" s="501" t="e">
        <f>COUNTIFS('16-Competitiveness'!#REF!,A86,'16-Competitiveness'!#REF!,1)</f>
        <v>#REF!</v>
      </c>
      <c r="AJ86" s="501" t="e">
        <f>COUNTIFS('19-Infrastructure'!#REF!,A86,'19-Infrastructure'!#REF!,1)</f>
        <v>#REF!</v>
      </c>
      <c r="AK86" s="501" t="e">
        <f>COUNTIFS('20-Environment'!#REF!,A86,'20-Environment'!#REF!,1)</f>
        <v>#REF!</v>
      </c>
      <c r="AL86" s="501" t="e">
        <f>COUNTIFS('21-OFW'!#REF!,A86,'21-OFW'!#REF!,1)</f>
        <v>#REF!</v>
      </c>
      <c r="AM86" s="508" t="e">
        <f t="shared" si="3"/>
        <v>#REF!</v>
      </c>
    </row>
    <row r="87" spans="1:39" x14ac:dyDescent="0.35">
      <c r="A87" s="504" t="s">
        <v>1079</v>
      </c>
      <c r="B87" s="502" t="e">
        <f>COUNTIFS('CI &amp; HT'!#REF!,A87,'CI &amp; HT'!#REF!,1)</f>
        <v>#REF!</v>
      </c>
      <c r="C87" s="502" t="e">
        <f>COUNTIFS('5-Governance'!#REF!,A87,'5-Governance'!#REF!,1)</f>
        <v>#REF!</v>
      </c>
      <c r="D87" s="502" t="e">
        <f>COUNTIFS('6-Justice'!#REF!,A87,'6-Justice'!#REF!,1)</f>
        <v>#REF!</v>
      </c>
      <c r="E87" s="502" t="e">
        <f>COUNTIFS('7-Culture &amp; Values'!#REF!,A87,'7-Culture &amp; Values'!#REF!,1)</f>
        <v>#REF!</v>
      </c>
      <c r="F87" s="502" t="e">
        <f>COUNTIFS('8-Agriculture'!#REF!,A87,'8-Agriculture'!#REF!,1)</f>
        <v>#REF!</v>
      </c>
      <c r="G87" s="502" t="e">
        <f>COUNTIFS('9-Industry &amp; Services'!#REF!,A87,'9-Industry &amp; Services'!#REF!,1)</f>
        <v>#REF!</v>
      </c>
      <c r="H87" s="502" t="e">
        <f>COUNTIFS('10-Human Capital Development'!#REF!,A87,'10-Human Capital Development'!#REF!,1)</f>
        <v>#REF!</v>
      </c>
      <c r="I87" s="502" t="e">
        <f>COUNTIFS('11-Social Protection'!#REF!,A87,'11-Social Protection'!#REF!,1)</f>
        <v>#REF!</v>
      </c>
      <c r="J87" s="502" t="e">
        <f>COUNTIFS('12-Shelter and Housing'!#REF!,A87,'12-Shelter and Housing'!#REF!,1)</f>
        <v>#REF!</v>
      </c>
      <c r="K87" s="502" t="e">
        <f>COUNTIFS('13-Demographic Dividend'!#REF!,A87,'13-Demographic Dividend'!#REF!,1)</f>
        <v>#REF!</v>
      </c>
      <c r="L87" s="502" t="e">
        <f>COUNTIFS('14-Science &amp; Technology'!#REF!,A87,'14-Science &amp; Technology'!#REF!,1)</f>
        <v>#REF!</v>
      </c>
      <c r="M87" s="502" t="e">
        <f>COUNTIFS('15-Macroeconomy'!#REF!,A87,'15-Macroeconomy'!#REF!,1)</f>
        <v>#REF!</v>
      </c>
      <c r="N87" s="502" t="e">
        <f>COUNTIFS('16-Competitiveness'!#REF!,A87,'16-Competitiveness'!#REF!,1)</f>
        <v>#REF!</v>
      </c>
      <c r="O87" s="502" t="e">
        <f>COUNTIFS('19-Infrastructure'!#REF!,A87,'19-Infrastructure'!#REF!,1)</f>
        <v>#REF!</v>
      </c>
      <c r="P87" s="502" t="e">
        <f>COUNTIFS('20-Environment'!#REF!,A87,'20-Environment'!#REF!,1)</f>
        <v>#REF!</v>
      </c>
      <c r="Q87" s="502" t="e">
        <f>COUNTIFS('21-OFW'!#REF!,A87,'21-OFW'!#REF!,1)</f>
        <v>#REF!</v>
      </c>
      <c r="U87" s="501" t="e">
        <f t="shared" si="2"/>
        <v>#REF!</v>
      </c>
      <c r="W87" s="501" t="e">
        <f>COUNTIFS('CI &amp; HT'!#REF!,A87,'CI &amp; HT'!#REF!,1)</f>
        <v>#REF!</v>
      </c>
      <c r="X87" s="501" t="e">
        <f>COUNTIFS('5-Governance'!#REF!,A87,'5-Governance'!#REF!,1)</f>
        <v>#REF!</v>
      </c>
      <c r="Y87" s="501" t="e">
        <f>COUNTIFS('6-Justice'!#REF!,A87,'6-Justice'!#REF!,1)</f>
        <v>#REF!</v>
      </c>
      <c r="Z87" s="501" t="e">
        <f>COUNTIFS('7-Culture &amp; Values'!#REF!,A87,'7-Culture &amp; Values'!#REF!,1)</f>
        <v>#REF!</v>
      </c>
      <c r="AA87" s="501" t="e">
        <f>COUNTIFS('8-Agriculture'!#REF!,A87,'8-Agriculture'!#REF!,1)</f>
        <v>#REF!</v>
      </c>
      <c r="AB87" s="501" t="e">
        <f>COUNTIFS('9-Industry &amp; Services'!#REF!,A87,'9-Industry &amp; Services'!#REF!,1)</f>
        <v>#REF!</v>
      </c>
      <c r="AC87" s="501" t="e">
        <f>COUNTIFS('10-Human Capital Development'!#REF!,A87,'10-Human Capital Development'!#REF!,1)</f>
        <v>#REF!</v>
      </c>
      <c r="AD87" s="501" t="e">
        <f>COUNTIFS('11-Social Protection'!#REF!,A87,'11-Social Protection'!#REF!,1)</f>
        <v>#REF!</v>
      </c>
      <c r="AE87" s="501" t="e">
        <f>COUNTIFS('12-Shelter and Housing'!#REF!,A87,'12-Shelter and Housing'!#REF!,1)</f>
        <v>#REF!</v>
      </c>
      <c r="AF87" s="501" t="e">
        <f>COUNTIFS('13-Demographic Dividend'!#REF!,A87,'13-Demographic Dividend'!#REF!,1)</f>
        <v>#REF!</v>
      </c>
      <c r="AG87" s="501" t="e">
        <f>COUNTIFS('14-Science &amp; Technology'!#REF!,A87,'14-Science &amp; Technology'!#REF!,1)</f>
        <v>#REF!</v>
      </c>
      <c r="AH87" s="501" t="e">
        <f>COUNTIFS('15-Macroeconomy'!#REF!,A87,'15-Macroeconomy'!#REF!,1)</f>
        <v>#REF!</v>
      </c>
      <c r="AI87" s="501" t="e">
        <f>COUNTIFS('16-Competitiveness'!#REF!,A87,'16-Competitiveness'!#REF!,1)</f>
        <v>#REF!</v>
      </c>
      <c r="AJ87" s="501" t="e">
        <f>COUNTIFS('19-Infrastructure'!#REF!,A87,'19-Infrastructure'!#REF!,1)</f>
        <v>#REF!</v>
      </c>
      <c r="AK87" s="501" t="e">
        <f>COUNTIFS('20-Environment'!#REF!,A87,'20-Environment'!#REF!,1)</f>
        <v>#REF!</v>
      </c>
      <c r="AL87" s="501" t="e">
        <f>COUNTIFS('21-OFW'!#REF!,A87,'21-OFW'!#REF!,1)</f>
        <v>#REF!</v>
      </c>
      <c r="AM87" s="508" t="e">
        <f t="shared" si="3"/>
        <v>#REF!</v>
      </c>
    </row>
    <row r="88" spans="1:39" x14ac:dyDescent="0.35">
      <c r="A88" s="504" t="s">
        <v>1068</v>
      </c>
      <c r="B88" s="502" t="e">
        <f>COUNTIFS('CI &amp; HT'!#REF!,A88,'CI &amp; HT'!#REF!,1)</f>
        <v>#REF!</v>
      </c>
      <c r="C88" s="502" t="e">
        <f>COUNTIFS('5-Governance'!#REF!,A88,'5-Governance'!#REF!,1)</f>
        <v>#REF!</v>
      </c>
      <c r="D88" s="502" t="e">
        <f>COUNTIFS('6-Justice'!#REF!,A88,'6-Justice'!#REF!,1)</f>
        <v>#REF!</v>
      </c>
      <c r="E88" s="502" t="e">
        <f>COUNTIFS('7-Culture &amp; Values'!#REF!,A88,'7-Culture &amp; Values'!#REF!,1)</f>
        <v>#REF!</v>
      </c>
      <c r="F88" s="502" t="e">
        <f>COUNTIFS('8-Agriculture'!#REF!,A88,'8-Agriculture'!#REF!,1)</f>
        <v>#REF!</v>
      </c>
      <c r="G88" s="502" t="e">
        <f>COUNTIFS('9-Industry &amp; Services'!#REF!,A88,'9-Industry &amp; Services'!#REF!,1)</f>
        <v>#REF!</v>
      </c>
      <c r="H88" s="502" t="e">
        <f>COUNTIFS('10-Human Capital Development'!#REF!,A88,'10-Human Capital Development'!#REF!,1)</f>
        <v>#REF!</v>
      </c>
      <c r="I88" s="502" t="e">
        <f>COUNTIFS('11-Social Protection'!#REF!,A88,'11-Social Protection'!#REF!,1)</f>
        <v>#REF!</v>
      </c>
      <c r="J88" s="502" t="e">
        <f>COUNTIFS('12-Shelter and Housing'!#REF!,A88,'12-Shelter and Housing'!#REF!,1)</f>
        <v>#REF!</v>
      </c>
      <c r="K88" s="502" t="e">
        <f>COUNTIFS('13-Demographic Dividend'!#REF!,A88,'13-Demographic Dividend'!#REF!,1)</f>
        <v>#REF!</v>
      </c>
      <c r="L88" s="502" t="e">
        <f>COUNTIFS('14-Science &amp; Technology'!#REF!,A88,'14-Science &amp; Technology'!#REF!,1)</f>
        <v>#REF!</v>
      </c>
      <c r="M88" s="502" t="e">
        <f>COUNTIFS('15-Macroeconomy'!#REF!,A88,'15-Macroeconomy'!#REF!,1)</f>
        <v>#REF!</v>
      </c>
      <c r="N88" s="502" t="e">
        <f>COUNTIFS('16-Competitiveness'!#REF!,A88,'16-Competitiveness'!#REF!,1)</f>
        <v>#REF!</v>
      </c>
      <c r="O88" s="502" t="e">
        <f>COUNTIFS('19-Infrastructure'!#REF!,A88,'19-Infrastructure'!#REF!,1)</f>
        <v>#REF!</v>
      </c>
      <c r="P88" s="502" t="e">
        <f>COUNTIFS('20-Environment'!#REF!,A88,'20-Environment'!#REF!,1)</f>
        <v>#REF!</v>
      </c>
      <c r="Q88" s="502" t="e">
        <f>COUNTIFS('21-OFW'!#REF!,A88,'21-OFW'!#REF!,1)</f>
        <v>#REF!</v>
      </c>
      <c r="U88" s="501" t="e">
        <f t="shared" si="2"/>
        <v>#REF!</v>
      </c>
      <c r="W88" s="501" t="e">
        <f>COUNTIFS('CI &amp; HT'!#REF!,A88,'CI &amp; HT'!#REF!,1)</f>
        <v>#REF!</v>
      </c>
      <c r="X88" s="501" t="e">
        <f>COUNTIFS('5-Governance'!#REF!,A88,'5-Governance'!#REF!,1)</f>
        <v>#REF!</v>
      </c>
      <c r="Y88" s="501" t="e">
        <f>COUNTIFS('6-Justice'!#REF!,A88,'6-Justice'!#REF!,1)</f>
        <v>#REF!</v>
      </c>
      <c r="Z88" s="501" t="e">
        <f>COUNTIFS('7-Culture &amp; Values'!#REF!,A88,'7-Culture &amp; Values'!#REF!,1)</f>
        <v>#REF!</v>
      </c>
      <c r="AA88" s="501" t="e">
        <f>COUNTIFS('8-Agriculture'!#REF!,A88,'8-Agriculture'!#REF!,1)</f>
        <v>#REF!</v>
      </c>
      <c r="AB88" s="501" t="e">
        <f>COUNTIFS('9-Industry &amp; Services'!#REF!,A88,'9-Industry &amp; Services'!#REF!,1)</f>
        <v>#REF!</v>
      </c>
      <c r="AC88" s="501" t="e">
        <f>COUNTIFS('10-Human Capital Development'!#REF!,A88,'10-Human Capital Development'!#REF!,1)</f>
        <v>#REF!</v>
      </c>
      <c r="AD88" s="501" t="e">
        <f>COUNTIFS('11-Social Protection'!#REF!,A88,'11-Social Protection'!#REF!,1)</f>
        <v>#REF!</v>
      </c>
      <c r="AE88" s="501" t="e">
        <f>COUNTIFS('12-Shelter and Housing'!#REF!,A88,'12-Shelter and Housing'!#REF!,1)</f>
        <v>#REF!</v>
      </c>
      <c r="AF88" s="501" t="e">
        <f>COUNTIFS('13-Demographic Dividend'!#REF!,A88,'13-Demographic Dividend'!#REF!,1)</f>
        <v>#REF!</v>
      </c>
      <c r="AG88" s="501" t="e">
        <f>COUNTIFS('14-Science &amp; Technology'!#REF!,A88,'14-Science &amp; Technology'!#REF!,1)</f>
        <v>#REF!</v>
      </c>
      <c r="AH88" s="501" t="e">
        <f>COUNTIFS('15-Macroeconomy'!#REF!,A88,'15-Macroeconomy'!#REF!,1)</f>
        <v>#REF!</v>
      </c>
      <c r="AI88" s="501" t="e">
        <f>COUNTIFS('16-Competitiveness'!#REF!,A88,'16-Competitiveness'!#REF!,1)</f>
        <v>#REF!</v>
      </c>
      <c r="AJ88" s="501" t="e">
        <f>COUNTIFS('19-Infrastructure'!#REF!,A88,'19-Infrastructure'!#REF!,1)</f>
        <v>#REF!</v>
      </c>
      <c r="AK88" s="501" t="e">
        <f>COUNTIFS('20-Environment'!#REF!,A88,'20-Environment'!#REF!,1)</f>
        <v>#REF!</v>
      </c>
      <c r="AL88" s="501" t="e">
        <f>COUNTIFS('21-OFW'!#REF!,A88,'21-OFW'!#REF!,1)</f>
        <v>#REF!</v>
      </c>
      <c r="AM88" s="508" t="e">
        <f t="shared" si="3"/>
        <v>#REF!</v>
      </c>
    </row>
    <row r="89" spans="1:39" x14ac:dyDescent="0.35">
      <c r="A89" s="504" t="s">
        <v>1066</v>
      </c>
      <c r="B89" s="502" t="e">
        <f>COUNTIFS('CI &amp; HT'!#REF!,A89,'CI &amp; HT'!#REF!,1)</f>
        <v>#REF!</v>
      </c>
      <c r="C89" s="502" t="e">
        <f>COUNTIFS('5-Governance'!#REF!,A89,'5-Governance'!#REF!,1)</f>
        <v>#REF!</v>
      </c>
      <c r="D89" s="502" t="e">
        <f>COUNTIFS('6-Justice'!#REF!,A89,'6-Justice'!#REF!,1)</f>
        <v>#REF!</v>
      </c>
      <c r="E89" s="502" t="e">
        <f>COUNTIFS('7-Culture &amp; Values'!#REF!,A89,'7-Culture &amp; Values'!#REF!,1)</f>
        <v>#REF!</v>
      </c>
      <c r="F89" s="502" t="e">
        <f>COUNTIFS('8-Agriculture'!#REF!,A89,'8-Agriculture'!#REF!,1)</f>
        <v>#REF!</v>
      </c>
      <c r="G89" s="502" t="e">
        <f>COUNTIFS('9-Industry &amp; Services'!#REF!,A89,'9-Industry &amp; Services'!#REF!,1)</f>
        <v>#REF!</v>
      </c>
      <c r="H89" s="502" t="e">
        <f>COUNTIFS('10-Human Capital Development'!#REF!,A89,'10-Human Capital Development'!#REF!,1)</f>
        <v>#REF!</v>
      </c>
      <c r="I89" s="502" t="e">
        <f>COUNTIFS('11-Social Protection'!#REF!,A89,'11-Social Protection'!#REF!,1)</f>
        <v>#REF!</v>
      </c>
      <c r="J89" s="502" t="e">
        <f>COUNTIFS('12-Shelter and Housing'!#REF!,A89,'12-Shelter and Housing'!#REF!,1)</f>
        <v>#REF!</v>
      </c>
      <c r="K89" s="502" t="e">
        <f>COUNTIFS('13-Demographic Dividend'!#REF!,A89,'13-Demographic Dividend'!#REF!,1)</f>
        <v>#REF!</v>
      </c>
      <c r="L89" s="502" t="e">
        <f>COUNTIFS('14-Science &amp; Technology'!#REF!,A89,'14-Science &amp; Technology'!#REF!,1)</f>
        <v>#REF!</v>
      </c>
      <c r="M89" s="502" t="e">
        <f>COUNTIFS('15-Macroeconomy'!#REF!,A89,'15-Macroeconomy'!#REF!,1)</f>
        <v>#REF!</v>
      </c>
      <c r="N89" s="502" t="e">
        <f>COUNTIFS('16-Competitiveness'!#REF!,A89,'16-Competitiveness'!#REF!,1)</f>
        <v>#REF!</v>
      </c>
      <c r="O89" s="502" t="e">
        <f>COUNTIFS('19-Infrastructure'!#REF!,A89,'19-Infrastructure'!#REF!,1)</f>
        <v>#REF!</v>
      </c>
      <c r="P89" s="502" t="e">
        <f>COUNTIFS('20-Environment'!#REF!,A89,'20-Environment'!#REF!,1)</f>
        <v>#REF!</v>
      </c>
      <c r="Q89" s="502" t="e">
        <f>COUNTIFS('21-OFW'!#REF!,A89,'21-OFW'!#REF!,1)</f>
        <v>#REF!</v>
      </c>
      <c r="U89" s="501" t="e">
        <f t="shared" si="2"/>
        <v>#REF!</v>
      </c>
      <c r="W89" s="501" t="e">
        <f>COUNTIFS('CI &amp; HT'!#REF!,A89,'CI &amp; HT'!#REF!,1)</f>
        <v>#REF!</v>
      </c>
      <c r="X89" s="501" t="e">
        <f>COUNTIFS('5-Governance'!#REF!,A89,'5-Governance'!#REF!,1)</f>
        <v>#REF!</v>
      </c>
      <c r="Y89" s="501" t="e">
        <f>COUNTIFS('6-Justice'!#REF!,A89,'6-Justice'!#REF!,1)</f>
        <v>#REF!</v>
      </c>
      <c r="Z89" s="501" t="e">
        <f>COUNTIFS('7-Culture &amp; Values'!#REF!,A89,'7-Culture &amp; Values'!#REF!,1)</f>
        <v>#REF!</v>
      </c>
      <c r="AA89" s="501" t="e">
        <f>COUNTIFS('8-Agriculture'!#REF!,A89,'8-Agriculture'!#REF!,1)</f>
        <v>#REF!</v>
      </c>
      <c r="AB89" s="501" t="e">
        <f>COUNTIFS('9-Industry &amp; Services'!#REF!,A89,'9-Industry &amp; Services'!#REF!,1)</f>
        <v>#REF!</v>
      </c>
      <c r="AC89" s="501" t="e">
        <f>COUNTIFS('10-Human Capital Development'!#REF!,A89,'10-Human Capital Development'!#REF!,1)</f>
        <v>#REF!</v>
      </c>
      <c r="AD89" s="501" t="e">
        <f>COUNTIFS('11-Social Protection'!#REF!,A89,'11-Social Protection'!#REF!,1)</f>
        <v>#REF!</v>
      </c>
      <c r="AE89" s="501" t="e">
        <f>COUNTIFS('12-Shelter and Housing'!#REF!,A89,'12-Shelter and Housing'!#REF!,1)</f>
        <v>#REF!</v>
      </c>
      <c r="AF89" s="501" t="e">
        <f>COUNTIFS('13-Demographic Dividend'!#REF!,A89,'13-Demographic Dividend'!#REF!,1)</f>
        <v>#REF!</v>
      </c>
      <c r="AG89" s="501" t="e">
        <f>COUNTIFS('14-Science &amp; Technology'!#REF!,A89,'14-Science &amp; Technology'!#REF!,1)</f>
        <v>#REF!</v>
      </c>
      <c r="AH89" s="501" t="e">
        <f>COUNTIFS('15-Macroeconomy'!#REF!,A89,'15-Macroeconomy'!#REF!,1)</f>
        <v>#REF!</v>
      </c>
      <c r="AI89" s="501" t="e">
        <f>COUNTIFS('16-Competitiveness'!#REF!,A89,'16-Competitiveness'!#REF!,1)</f>
        <v>#REF!</v>
      </c>
      <c r="AJ89" s="501" t="e">
        <f>COUNTIFS('19-Infrastructure'!#REF!,A89,'19-Infrastructure'!#REF!,1)</f>
        <v>#REF!</v>
      </c>
      <c r="AK89" s="501" t="e">
        <f>COUNTIFS('20-Environment'!#REF!,A89,'20-Environment'!#REF!,1)</f>
        <v>#REF!</v>
      </c>
      <c r="AL89" s="501" t="e">
        <f>COUNTIFS('21-OFW'!#REF!,A89,'21-OFW'!#REF!,1)</f>
        <v>#REF!</v>
      </c>
      <c r="AM89" s="508" t="e">
        <f t="shared" si="3"/>
        <v>#REF!</v>
      </c>
    </row>
    <row r="90" spans="1:39" x14ac:dyDescent="0.35">
      <c r="A90" s="504" t="s">
        <v>1076</v>
      </c>
      <c r="B90" s="502" t="e">
        <f>COUNTIFS('CI &amp; HT'!#REF!,A90,'CI &amp; HT'!#REF!,1)</f>
        <v>#REF!</v>
      </c>
      <c r="C90" s="502" t="e">
        <f>COUNTIFS('5-Governance'!#REF!,A90,'5-Governance'!#REF!,1)</f>
        <v>#REF!</v>
      </c>
      <c r="D90" s="502" t="e">
        <f>COUNTIFS('6-Justice'!#REF!,A90,'6-Justice'!#REF!,1)</f>
        <v>#REF!</v>
      </c>
      <c r="E90" s="502" t="e">
        <f>COUNTIFS('7-Culture &amp; Values'!#REF!,A90,'7-Culture &amp; Values'!#REF!,1)</f>
        <v>#REF!</v>
      </c>
      <c r="F90" s="502" t="e">
        <f>COUNTIFS('8-Agriculture'!#REF!,A90,'8-Agriculture'!#REF!,1)</f>
        <v>#REF!</v>
      </c>
      <c r="G90" s="502" t="e">
        <f>COUNTIFS('9-Industry &amp; Services'!#REF!,A90,'9-Industry &amp; Services'!#REF!,1)</f>
        <v>#REF!</v>
      </c>
      <c r="H90" s="502" t="e">
        <f>COUNTIFS('10-Human Capital Development'!#REF!,A90,'10-Human Capital Development'!#REF!,1)</f>
        <v>#REF!</v>
      </c>
      <c r="I90" s="502" t="e">
        <f>COUNTIFS('11-Social Protection'!#REF!,A90,'11-Social Protection'!#REF!,1)</f>
        <v>#REF!</v>
      </c>
      <c r="J90" s="502" t="e">
        <f>COUNTIFS('12-Shelter and Housing'!#REF!,A90,'12-Shelter and Housing'!#REF!,1)</f>
        <v>#REF!</v>
      </c>
      <c r="K90" s="502" t="e">
        <f>COUNTIFS('13-Demographic Dividend'!#REF!,A90,'13-Demographic Dividend'!#REF!,1)</f>
        <v>#REF!</v>
      </c>
      <c r="L90" s="502" t="e">
        <f>COUNTIFS('14-Science &amp; Technology'!#REF!,A90,'14-Science &amp; Technology'!#REF!,1)</f>
        <v>#REF!</v>
      </c>
      <c r="M90" s="502" t="e">
        <f>COUNTIFS('15-Macroeconomy'!#REF!,A90,'15-Macroeconomy'!#REF!,1)</f>
        <v>#REF!</v>
      </c>
      <c r="N90" s="502" t="e">
        <f>COUNTIFS('16-Competitiveness'!#REF!,A90,'16-Competitiveness'!#REF!,1)</f>
        <v>#REF!</v>
      </c>
      <c r="O90" s="502" t="e">
        <f>COUNTIFS('19-Infrastructure'!#REF!,A90,'19-Infrastructure'!#REF!,1)</f>
        <v>#REF!</v>
      </c>
      <c r="P90" s="502" t="e">
        <f>COUNTIFS('20-Environment'!#REF!,A90,'20-Environment'!#REF!,1)</f>
        <v>#REF!</v>
      </c>
      <c r="Q90" s="502" t="e">
        <f>COUNTIFS('21-OFW'!#REF!,A90,'21-OFW'!#REF!,1)</f>
        <v>#REF!</v>
      </c>
      <c r="U90" s="501" t="e">
        <f t="shared" si="2"/>
        <v>#REF!</v>
      </c>
      <c r="W90" s="501" t="e">
        <f>COUNTIFS('CI &amp; HT'!#REF!,A90,'CI &amp; HT'!#REF!,1)</f>
        <v>#REF!</v>
      </c>
      <c r="X90" s="501" t="e">
        <f>COUNTIFS('5-Governance'!#REF!,A90,'5-Governance'!#REF!,1)</f>
        <v>#REF!</v>
      </c>
      <c r="Y90" s="501" t="e">
        <f>COUNTIFS('6-Justice'!#REF!,A90,'6-Justice'!#REF!,1)</f>
        <v>#REF!</v>
      </c>
      <c r="Z90" s="501" t="e">
        <f>COUNTIFS('7-Culture &amp; Values'!#REF!,A90,'7-Culture &amp; Values'!#REF!,1)</f>
        <v>#REF!</v>
      </c>
      <c r="AA90" s="501" t="e">
        <f>COUNTIFS('8-Agriculture'!#REF!,A90,'8-Agriculture'!#REF!,1)</f>
        <v>#REF!</v>
      </c>
      <c r="AB90" s="501" t="e">
        <f>COUNTIFS('9-Industry &amp; Services'!#REF!,A90,'9-Industry &amp; Services'!#REF!,1)</f>
        <v>#REF!</v>
      </c>
      <c r="AC90" s="501" t="e">
        <f>COUNTIFS('10-Human Capital Development'!#REF!,A90,'10-Human Capital Development'!#REF!,1)</f>
        <v>#REF!</v>
      </c>
      <c r="AD90" s="501" t="e">
        <f>COUNTIFS('11-Social Protection'!#REF!,A90,'11-Social Protection'!#REF!,1)</f>
        <v>#REF!</v>
      </c>
      <c r="AE90" s="501" t="e">
        <f>COUNTIFS('12-Shelter and Housing'!#REF!,A90,'12-Shelter and Housing'!#REF!,1)</f>
        <v>#REF!</v>
      </c>
      <c r="AF90" s="501" t="e">
        <f>COUNTIFS('13-Demographic Dividend'!#REF!,A90,'13-Demographic Dividend'!#REF!,1)</f>
        <v>#REF!</v>
      </c>
      <c r="AG90" s="501" t="e">
        <f>COUNTIFS('14-Science &amp; Technology'!#REF!,A90,'14-Science &amp; Technology'!#REF!,1)</f>
        <v>#REF!</v>
      </c>
      <c r="AH90" s="501" t="e">
        <f>COUNTIFS('15-Macroeconomy'!#REF!,A90,'15-Macroeconomy'!#REF!,1)</f>
        <v>#REF!</v>
      </c>
      <c r="AI90" s="501" t="e">
        <f>COUNTIFS('16-Competitiveness'!#REF!,A90,'16-Competitiveness'!#REF!,1)</f>
        <v>#REF!</v>
      </c>
      <c r="AJ90" s="501" t="e">
        <f>COUNTIFS('19-Infrastructure'!#REF!,A90,'19-Infrastructure'!#REF!,1)</f>
        <v>#REF!</v>
      </c>
      <c r="AK90" s="501" t="e">
        <f>COUNTIFS('20-Environment'!#REF!,A90,'20-Environment'!#REF!,1)</f>
        <v>#REF!</v>
      </c>
      <c r="AL90" s="501" t="e">
        <f>COUNTIFS('21-OFW'!#REF!,A90,'21-OFW'!#REF!,1)</f>
        <v>#REF!</v>
      </c>
      <c r="AM90" s="508" t="e">
        <f t="shared" si="3"/>
        <v>#REF!</v>
      </c>
    </row>
    <row r="91" spans="1:39" x14ac:dyDescent="0.35">
      <c r="A91" s="504" t="s">
        <v>1081</v>
      </c>
      <c r="B91" s="502" t="e">
        <f>COUNTIFS('CI &amp; HT'!#REF!,A91,'CI &amp; HT'!#REF!,1)</f>
        <v>#REF!</v>
      </c>
      <c r="C91" s="502" t="e">
        <f>COUNTIFS('5-Governance'!#REF!,A91,'5-Governance'!#REF!,1)</f>
        <v>#REF!</v>
      </c>
      <c r="D91" s="502" t="e">
        <f>COUNTIFS('6-Justice'!#REF!,A91,'6-Justice'!#REF!,1)</f>
        <v>#REF!</v>
      </c>
      <c r="E91" s="502" t="e">
        <f>COUNTIFS('7-Culture &amp; Values'!#REF!,A91,'7-Culture &amp; Values'!#REF!,1)</f>
        <v>#REF!</v>
      </c>
      <c r="F91" s="502" t="e">
        <f>COUNTIFS('8-Agriculture'!#REF!,A91,'8-Agriculture'!#REF!,1)</f>
        <v>#REF!</v>
      </c>
      <c r="G91" s="502" t="e">
        <f>COUNTIFS('9-Industry &amp; Services'!#REF!,A91,'9-Industry &amp; Services'!#REF!,1)</f>
        <v>#REF!</v>
      </c>
      <c r="H91" s="502" t="e">
        <f>COUNTIFS('10-Human Capital Development'!#REF!,A91,'10-Human Capital Development'!#REF!,1)</f>
        <v>#REF!</v>
      </c>
      <c r="I91" s="502" t="e">
        <f>COUNTIFS('11-Social Protection'!#REF!,A91,'11-Social Protection'!#REF!,1)</f>
        <v>#REF!</v>
      </c>
      <c r="J91" s="502" t="e">
        <f>COUNTIFS('12-Shelter and Housing'!#REF!,A91,'12-Shelter and Housing'!#REF!,1)</f>
        <v>#REF!</v>
      </c>
      <c r="K91" s="502" t="e">
        <f>COUNTIFS('13-Demographic Dividend'!#REF!,A91,'13-Demographic Dividend'!#REF!,1)</f>
        <v>#REF!</v>
      </c>
      <c r="L91" s="502" t="e">
        <f>COUNTIFS('14-Science &amp; Technology'!#REF!,A91,'14-Science &amp; Technology'!#REF!,1)</f>
        <v>#REF!</v>
      </c>
      <c r="M91" s="502" t="e">
        <f>COUNTIFS('15-Macroeconomy'!#REF!,A91,'15-Macroeconomy'!#REF!,1)</f>
        <v>#REF!</v>
      </c>
      <c r="N91" s="502" t="e">
        <f>COUNTIFS('16-Competitiveness'!#REF!,A91,'16-Competitiveness'!#REF!,1)</f>
        <v>#REF!</v>
      </c>
      <c r="O91" s="502" t="e">
        <f>COUNTIFS('19-Infrastructure'!#REF!,A91,'19-Infrastructure'!#REF!,1)</f>
        <v>#REF!</v>
      </c>
      <c r="P91" s="502" t="e">
        <f>COUNTIFS('20-Environment'!#REF!,A91,'20-Environment'!#REF!,1)</f>
        <v>#REF!</v>
      </c>
      <c r="Q91" s="502" t="e">
        <f>COUNTIFS('21-OFW'!#REF!,A91,'21-OFW'!#REF!,1)</f>
        <v>#REF!</v>
      </c>
      <c r="U91" s="501" t="e">
        <f t="shared" si="2"/>
        <v>#REF!</v>
      </c>
      <c r="W91" s="501" t="e">
        <f>COUNTIFS('CI &amp; HT'!#REF!,A91,'CI &amp; HT'!#REF!,1)</f>
        <v>#REF!</v>
      </c>
      <c r="X91" s="501" t="e">
        <f>COUNTIFS('5-Governance'!#REF!,A91,'5-Governance'!#REF!,1)</f>
        <v>#REF!</v>
      </c>
      <c r="Y91" s="501" t="e">
        <f>COUNTIFS('6-Justice'!#REF!,A91,'6-Justice'!#REF!,1)</f>
        <v>#REF!</v>
      </c>
      <c r="Z91" s="501" t="e">
        <f>COUNTIFS('7-Culture &amp; Values'!#REF!,A91,'7-Culture &amp; Values'!#REF!,1)</f>
        <v>#REF!</v>
      </c>
      <c r="AA91" s="501" t="e">
        <f>COUNTIFS('8-Agriculture'!#REF!,A91,'8-Agriculture'!#REF!,1)</f>
        <v>#REF!</v>
      </c>
      <c r="AB91" s="501" t="e">
        <f>COUNTIFS('9-Industry &amp; Services'!#REF!,A91,'9-Industry &amp; Services'!#REF!,1)</f>
        <v>#REF!</v>
      </c>
      <c r="AC91" s="501" t="e">
        <f>COUNTIFS('10-Human Capital Development'!#REF!,A91,'10-Human Capital Development'!#REF!,1)</f>
        <v>#REF!</v>
      </c>
      <c r="AD91" s="501" t="e">
        <f>COUNTIFS('11-Social Protection'!#REF!,A91,'11-Social Protection'!#REF!,1)</f>
        <v>#REF!</v>
      </c>
      <c r="AE91" s="501" t="e">
        <f>COUNTIFS('12-Shelter and Housing'!#REF!,A91,'12-Shelter and Housing'!#REF!,1)</f>
        <v>#REF!</v>
      </c>
      <c r="AF91" s="501" t="e">
        <f>COUNTIFS('13-Demographic Dividend'!#REF!,A91,'13-Demographic Dividend'!#REF!,1)</f>
        <v>#REF!</v>
      </c>
      <c r="AG91" s="501" t="e">
        <f>COUNTIFS('14-Science &amp; Technology'!#REF!,A91,'14-Science &amp; Technology'!#REF!,1)</f>
        <v>#REF!</v>
      </c>
      <c r="AH91" s="501" t="e">
        <f>COUNTIFS('15-Macroeconomy'!#REF!,A91,'15-Macroeconomy'!#REF!,1)</f>
        <v>#REF!</v>
      </c>
      <c r="AI91" s="501" t="e">
        <f>COUNTIFS('16-Competitiveness'!#REF!,A91,'16-Competitiveness'!#REF!,1)</f>
        <v>#REF!</v>
      </c>
      <c r="AJ91" s="501" t="e">
        <f>COUNTIFS('19-Infrastructure'!#REF!,A91,'19-Infrastructure'!#REF!,1)</f>
        <v>#REF!</v>
      </c>
      <c r="AK91" s="501" t="e">
        <f>COUNTIFS('20-Environment'!#REF!,A91,'20-Environment'!#REF!,1)</f>
        <v>#REF!</v>
      </c>
      <c r="AL91" s="501" t="e">
        <f>COUNTIFS('21-OFW'!#REF!,A91,'21-OFW'!#REF!,1)</f>
        <v>#REF!</v>
      </c>
      <c r="AM91" s="508" t="e">
        <f t="shared" si="3"/>
        <v>#REF!</v>
      </c>
    </row>
    <row r="92" spans="1:39" x14ac:dyDescent="0.35">
      <c r="A92" s="504" t="s">
        <v>1086</v>
      </c>
      <c r="B92" s="502" t="e">
        <f>COUNTIFS('CI &amp; HT'!#REF!,A92,'CI &amp; HT'!#REF!,1)</f>
        <v>#REF!</v>
      </c>
      <c r="C92" s="502" t="e">
        <f>COUNTIFS('5-Governance'!#REF!,A92,'5-Governance'!#REF!,1)</f>
        <v>#REF!</v>
      </c>
      <c r="D92" s="502" t="e">
        <f>COUNTIFS('6-Justice'!#REF!,A92,'6-Justice'!#REF!,1)</f>
        <v>#REF!</v>
      </c>
      <c r="E92" s="502" t="e">
        <f>COUNTIFS('7-Culture &amp; Values'!#REF!,A92,'7-Culture &amp; Values'!#REF!,1)</f>
        <v>#REF!</v>
      </c>
      <c r="F92" s="502" t="e">
        <f>COUNTIFS('8-Agriculture'!#REF!,A92,'8-Agriculture'!#REF!,1)</f>
        <v>#REF!</v>
      </c>
      <c r="G92" s="502" t="e">
        <f>COUNTIFS('9-Industry &amp; Services'!#REF!,A92,'9-Industry &amp; Services'!#REF!,1)</f>
        <v>#REF!</v>
      </c>
      <c r="H92" s="502" t="e">
        <f>COUNTIFS('10-Human Capital Development'!#REF!,A92,'10-Human Capital Development'!#REF!,1)</f>
        <v>#REF!</v>
      </c>
      <c r="I92" s="502" t="e">
        <f>COUNTIFS('11-Social Protection'!#REF!,A92,'11-Social Protection'!#REF!,1)</f>
        <v>#REF!</v>
      </c>
      <c r="J92" s="502" t="e">
        <f>COUNTIFS('12-Shelter and Housing'!#REF!,A92,'12-Shelter and Housing'!#REF!,1)</f>
        <v>#REF!</v>
      </c>
      <c r="K92" s="502" t="e">
        <f>COUNTIFS('13-Demographic Dividend'!#REF!,A92,'13-Demographic Dividend'!#REF!,1)</f>
        <v>#REF!</v>
      </c>
      <c r="L92" s="502" t="e">
        <f>COUNTIFS('14-Science &amp; Technology'!#REF!,A92,'14-Science &amp; Technology'!#REF!,1)</f>
        <v>#REF!</v>
      </c>
      <c r="M92" s="502" t="e">
        <f>COUNTIFS('15-Macroeconomy'!#REF!,A92,'15-Macroeconomy'!#REF!,1)</f>
        <v>#REF!</v>
      </c>
      <c r="N92" s="502" t="e">
        <f>COUNTIFS('16-Competitiveness'!#REF!,A92,'16-Competitiveness'!#REF!,1)</f>
        <v>#REF!</v>
      </c>
      <c r="O92" s="502" t="e">
        <f>COUNTIFS('19-Infrastructure'!#REF!,A92,'19-Infrastructure'!#REF!,1)</f>
        <v>#REF!</v>
      </c>
      <c r="P92" s="502" t="e">
        <f>COUNTIFS('20-Environment'!#REF!,A92,'20-Environment'!#REF!,1)</f>
        <v>#REF!</v>
      </c>
      <c r="Q92" s="502" t="e">
        <f>COUNTIFS('21-OFW'!#REF!,A92,'21-OFW'!#REF!,1)</f>
        <v>#REF!</v>
      </c>
      <c r="U92" s="501" t="e">
        <f t="shared" si="2"/>
        <v>#REF!</v>
      </c>
      <c r="W92" s="501" t="e">
        <f>COUNTIFS('CI &amp; HT'!#REF!,A92,'CI &amp; HT'!#REF!,1)</f>
        <v>#REF!</v>
      </c>
      <c r="X92" s="501" t="e">
        <f>COUNTIFS('5-Governance'!#REF!,A92,'5-Governance'!#REF!,1)</f>
        <v>#REF!</v>
      </c>
      <c r="Y92" s="501" t="e">
        <f>COUNTIFS('6-Justice'!#REF!,A92,'6-Justice'!#REF!,1)</f>
        <v>#REF!</v>
      </c>
      <c r="Z92" s="501" t="e">
        <f>COUNTIFS('7-Culture &amp; Values'!#REF!,A92,'7-Culture &amp; Values'!#REF!,1)</f>
        <v>#REF!</v>
      </c>
      <c r="AA92" s="501" t="e">
        <f>COUNTIFS('8-Agriculture'!#REF!,A92,'8-Agriculture'!#REF!,1)</f>
        <v>#REF!</v>
      </c>
      <c r="AB92" s="501" t="e">
        <f>COUNTIFS('9-Industry &amp; Services'!#REF!,A92,'9-Industry &amp; Services'!#REF!,1)</f>
        <v>#REF!</v>
      </c>
      <c r="AC92" s="501" t="e">
        <f>COUNTIFS('10-Human Capital Development'!#REF!,A92,'10-Human Capital Development'!#REF!,1)</f>
        <v>#REF!</v>
      </c>
      <c r="AD92" s="501" t="e">
        <f>COUNTIFS('11-Social Protection'!#REF!,A92,'11-Social Protection'!#REF!,1)</f>
        <v>#REF!</v>
      </c>
      <c r="AE92" s="501" t="e">
        <f>COUNTIFS('12-Shelter and Housing'!#REF!,A92,'12-Shelter and Housing'!#REF!,1)</f>
        <v>#REF!</v>
      </c>
      <c r="AF92" s="501" t="e">
        <f>COUNTIFS('13-Demographic Dividend'!#REF!,A92,'13-Demographic Dividend'!#REF!,1)</f>
        <v>#REF!</v>
      </c>
      <c r="AG92" s="501" t="e">
        <f>COUNTIFS('14-Science &amp; Technology'!#REF!,A92,'14-Science &amp; Technology'!#REF!,1)</f>
        <v>#REF!</v>
      </c>
      <c r="AH92" s="501" t="e">
        <f>COUNTIFS('15-Macroeconomy'!#REF!,A92,'15-Macroeconomy'!#REF!,1)</f>
        <v>#REF!</v>
      </c>
      <c r="AI92" s="501" t="e">
        <f>COUNTIFS('16-Competitiveness'!#REF!,A92,'16-Competitiveness'!#REF!,1)</f>
        <v>#REF!</v>
      </c>
      <c r="AJ92" s="501" t="e">
        <f>COUNTIFS('19-Infrastructure'!#REF!,A92,'19-Infrastructure'!#REF!,1)</f>
        <v>#REF!</v>
      </c>
      <c r="AK92" s="501" t="e">
        <f>COUNTIFS('20-Environment'!#REF!,A92,'20-Environment'!#REF!,1)</f>
        <v>#REF!</v>
      </c>
      <c r="AL92" s="501" t="e">
        <f>COUNTIFS('21-OFW'!#REF!,A92,'21-OFW'!#REF!,1)</f>
        <v>#REF!</v>
      </c>
      <c r="AM92" s="508" t="e">
        <f t="shared" si="3"/>
        <v>#REF!</v>
      </c>
    </row>
    <row r="93" spans="1:39" x14ac:dyDescent="0.35">
      <c r="A93" s="504" t="s">
        <v>1071</v>
      </c>
      <c r="B93" s="502" t="e">
        <f>COUNTIFS('CI &amp; HT'!#REF!,A93,'CI &amp; HT'!#REF!,1)</f>
        <v>#REF!</v>
      </c>
      <c r="C93" s="502" t="e">
        <f>COUNTIFS('5-Governance'!#REF!,A93,'5-Governance'!#REF!,1)</f>
        <v>#REF!</v>
      </c>
      <c r="D93" s="502" t="e">
        <f>COUNTIFS('6-Justice'!#REF!,A93,'6-Justice'!#REF!,1)</f>
        <v>#REF!</v>
      </c>
      <c r="E93" s="502" t="e">
        <f>COUNTIFS('7-Culture &amp; Values'!#REF!,A93,'7-Culture &amp; Values'!#REF!,1)</f>
        <v>#REF!</v>
      </c>
      <c r="F93" s="502" t="e">
        <f>COUNTIFS('8-Agriculture'!#REF!,A93,'8-Agriculture'!#REF!,1)</f>
        <v>#REF!</v>
      </c>
      <c r="G93" s="502" t="e">
        <f>COUNTIFS('9-Industry &amp; Services'!#REF!,A93,'9-Industry &amp; Services'!#REF!,1)</f>
        <v>#REF!</v>
      </c>
      <c r="H93" s="502" t="e">
        <f>COUNTIFS('10-Human Capital Development'!#REF!,A93,'10-Human Capital Development'!#REF!,1)</f>
        <v>#REF!</v>
      </c>
      <c r="I93" s="502" t="e">
        <f>COUNTIFS('11-Social Protection'!#REF!,A93,'11-Social Protection'!#REF!,1)</f>
        <v>#REF!</v>
      </c>
      <c r="J93" s="502" t="e">
        <f>COUNTIFS('12-Shelter and Housing'!#REF!,A93,'12-Shelter and Housing'!#REF!,1)</f>
        <v>#REF!</v>
      </c>
      <c r="K93" s="502" t="e">
        <f>COUNTIFS('13-Demographic Dividend'!#REF!,A93,'13-Demographic Dividend'!#REF!,1)</f>
        <v>#REF!</v>
      </c>
      <c r="L93" s="502" t="e">
        <f>COUNTIFS('14-Science &amp; Technology'!#REF!,A93,'14-Science &amp; Technology'!#REF!,1)</f>
        <v>#REF!</v>
      </c>
      <c r="M93" s="502" t="e">
        <f>COUNTIFS('15-Macroeconomy'!#REF!,A93,'15-Macroeconomy'!#REF!,1)</f>
        <v>#REF!</v>
      </c>
      <c r="N93" s="502" t="e">
        <f>COUNTIFS('16-Competitiveness'!#REF!,A93,'16-Competitiveness'!#REF!,1)</f>
        <v>#REF!</v>
      </c>
      <c r="O93" s="502" t="e">
        <f>COUNTIFS('19-Infrastructure'!#REF!,A93,'19-Infrastructure'!#REF!,1)</f>
        <v>#REF!</v>
      </c>
      <c r="P93" s="502" t="e">
        <f>COUNTIFS('20-Environment'!#REF!,A93,'20-Environment'!#REF!,1)</f>
        <v>#REF!</v>
      </c>
      <c r="Q93" s="502" t="e">
        <f>COUNTIFS('21-OFW'!#REF!,A93,'21-OFW'!#REF!,1)</f>
        <v>#REF!</v>
      </c>
      <c r="U93" s="501" t="e">
        <f t="shared" si="2"/>
        <v>#REF!</v>
      </c>
      <c r="W93" s="501" t="e">
        <f>COUNTIFS('CI &amp; HT'!#REF!,A93,'CI &amp; HT'!#REF!,1)</f>
        <v>#REF!</v>
      </c>
      <c r="X93" s="501" t="e">
        <f>COUNTIFS('5-Governance'!#REF!,A93,'5-Governance'!#REF!,1)</f>
        <v>#REF!</v>
      </c>
      <c r="Y93" s="501" t="e">
        <f>COUNTIFS('6-Justice'!#REF!,A93,'6-Justice'!#REF!,1)</f>
        <v>#REF!</v>
      </c>
      <c r="Z93" s="501" t="e">
        <f>COUNTIFS('7-Culture &amp; Values'!#REF!,A93,'7-Culture &amp; Values'!#REF!,1)</f>
        <v>#REF!</v>
      </c>
      <c r="AA93" s="501" t="e">
        <f>COUNTIFS('8-Agriculture'!#REF!,A93,'8-Agriculture'!#REF!,1)</f>
        <v>#REF!</v>
      </c>
      <c r="AB93" s="501" t="e">
        <f>COUNTIFS('9-Industry &amp; Services'!#REF!,A93,'9-Industry &amp; Services'!#REF!,1)</f>
        <v>#REF!</v>
      </c>
      <c r="AC93" s="501" t="e">
        <f>COUNTIFS('10-Human Capital Development'!#REF!,A93,'10-Human Capital Development'!#REF!,1)</f>
        <v>#REF!</v>
      </c>
      <c r="AD93" s="501" t="e">
        <f>COUNTIFS('11-Social Protection'!#REF!,A93,'11-Social Protection'!#REF!,1)</f>
        <v>#REF!</v>
      </c>
      <c r="AE93" s="501" t="e">
        <f>COUNTIFS('12-Shelter and Housing'!#REF!,A93,'12-Shelter and Housing'!#REF!,1)</f>
        <v>#REF!</v>
      </c>
      <c r="AF93" s="501" t="e">
        <f>COUNTIFS('13-Demographic Dividend'!#REF!,A93,'13-Demographic Dividend'!#REF!,1)</f>
        <v>#REF!</v>
      </c>
      <c r="AG93" s="501" t="e">
        <f>COUNTIFS('14-Science &amp; Technology'!#REF!,A93,'14-Science &amp; Technology'!#REF!,1)</f>
        <v>#REF!</v>
      </c>
      <c r="AH93" s="501" t="e">
        <f>COUNTIFS('15-Macroeconomy'!#REF!,A93,'15-Macroeconomy'!#REF!,1)</f>
        <v>#REF!</v>
      </c>
      <c r="AI93" s="501" t="e">
        <f>COUNTIFS('16-Competitiveness'!#REF!,A93,'16-Competitiveness'!#REF!,1)</f>
        <v>#REF!</v>
      </c>
      <c r="AJ93" s="501" t="e">
        <f>COUNTIFS('19-Infrastructure'!#REF!,A93,'19-Infrastructure'!#REF!,1)</f>
        <v>#REF!</v>
      </c>
      <c r="AK93" s="501" t="e">
        <f>COUNTIFS('20-Environment'!#REF!,A93,'20-Environment'!#REF!,1)</f>
        <v>#REF!</v>
      </c>
      <c r="AL93" s="501" t="e">
        <f>COUNTIFS('21-OFW'!#REF!,A93,'21-OFW'!#REF!,1)</f>
        <v>#REF!</v>
      </c>
      <c r="AM93" s="508" t="e">
        <f t="shared" si="3"/>
        <v>#REF!</v>
      </c>
    </row>
    <row r="94" spans="1:39" x14ac:dyDescent="0.35">
      <c r="A94" s="504" t="s">
        <v>1082</v>
      </c>
      <c r="B94" s="502" t="e">
        <f>COUNTIFS('CI &amp; HT'!#REF!,A94,'CI &amp; HT'!#REF!,1)</f>
        <v>#REF!</v>
      </c>
      <c r="C94" s="502" t="e">
        <f>COUNTIFS('5-Governance'!#REF!,A94,'5-Governance'!#REF!,1)</f>
        <v>#REF!</v>
      </c>
      <c r="D94" s="502" t="e">
        <f>COUNTIFS('6-Justice'!#REF!,A94,'6-Justice'!#REF!,1)</f>
        <v>#REF!</v>
      </c>
      <c r="E94" s="502" t="e">
        <f>COUNTIFS('7-Culture &amp; Values'!#REF!,A94,'7-Culture &amp; Values'!#REF!,1)</f>
        <v>#REF!</v>
      </c>
      <c r="F94" s="502" t="e">
        <f>COUNTIFS('8-Agriculture'!#REF!,A94,'8-Agriculture'!#REF!,1)</f>
        <v>#REF!</v>
      </c>
      <c r="G94" s="502" t="e">
        <f>COUNTIFS('9-Industry &amp; Services'!#REF!,A94,'9-Industry &amp; Services'!#REF!,1)</f>
        <v>#REF!</v>
      </c>
      <c r="H94" s="502" t="e">
        <f>COUNTIFS('10-Human Capital Development'!#REF!,A94,'10-Human Capital Development'!#REF!,1)</f>
        <v>#REF!</v>
      </c>
      <c r="I94" s="502" t="e">
        <f>COUNTIFS('11-Social Protection'!#REF!,A94,'11-Social Protection'!#REF!,1)</f>
        <v>#REF!</v>
      </c>
      <c r="J94" s="502" t="e">
        <f>COUNTIFS('12-Shelter and Housing'!#REF!,A94,'12-Shelter and Housing'!#REF!,1)</f>
        <v>#REF!</v>
      </c>
      <c r="K94" s="502" t="e">
        <f>COUNTIFS('13-Demographic Dividend'!#REF!,A94,'13-Demographic Dividend'!#REF!,1)</f>
        <v>#REF!</v>
      </c>
      <c r="L94" s="502" t="e">
        <f>COUNTIFS('14-Science &amp; Technology'!#REF!,A94,'14-Science &amp; Technology'!#REF!,1)</f>
        <v>#REF!</v>
      </c>
      <c r="M94" s="502" t="e">
        <f>COUNTIFS('15-Macroeconomy'!#REF!,A94,'15-Macroeconomy'!#REF!,1)</f>
        <v>#REF!</v>
      </c>
      <c r="N94" s="502" t="e">
        <f>COUNTIFS('16-Competitiveness'!#REF!,A94,'16-Competitiveness'!#REF!,1)</f>
        <v>#REF!</v>
      </c>
      <c r="O94" s="502" t="e">
        <f>COUNTIFS('19-Infrastructure'!#REF!,A94,'19-Infrastructure'!#REF!,1)</f>
        <v>#REF!</v>
      </c>
      <c r="P94" s="502" t="e">
        <f>COUNTIFS('20-Environment'!#REF!,A94,'20-Environment'!#REF!,1)</f>
        <v>#REF!</v>
      </c>
      <c r="Q94" s="502" t="e">
        <f>COUNTIFS('21-OFW'!#REF!,A94,'21-OFW'!#REF!,1)</f>
        <v>#REF!</v>
      </c>
      <c r="U94" s="501" t="e">
        <f t="shared" si="2"/>
        <v>#REF!</v>
      </c>
      <c r="W94" s="501" t="e">
        <f>COUNTIFS('CI &amp; HT'!#REF!,A94,'CI &amp; HT'!#REF!,1)</f>
        <v>#REF!</v>
      </c>
      <c r="X94" s="501" t="e">
        <f>COUNTIFS('5-Governance'!#REF!,A94,'5-Governance'!#REF!,1)</f>
        <v>#REF!</v>
      </c>
      <c r="Y94" s="501" t="e">
        <f>COUNTIFS('6-Justice'!#REF!,A94,'6-Justice'!#REF!,1)</f>
        <v>#REF!</v>
      </c>
      <c r="Z94" s="501" t="e">
        <f>COUNTIFS('7-Culture &amp; Values'!#REF!,A94,'7-Culture &amp; Values'!#REF!,1)</f>
        <v>#REF!</v>
      </c>
      <c r="AA94" s="501" t="e">
        <f>COUNTIFS('8-Agriculture'!#REF!,A94,'8-Agriculture'!#REF!,1)</f>
        <v>#REF!</v>
      </c>
      <c r="AB94" s="501" t="e">
        <f>COUNTIFS('9-Industry &amp; Services'!#REF!,A94,'9-Industry &amp; Services'!#REF!,1)</f>
        <v>#REF!</v>
      </c>
      <c r="AC94" s="501" t="e">
        <f>COUNTIFS('10-Human Capital Development'!#REF!,A94,'10-Human Capital Development'!#REF!,1)</f>
        <v>#REF!</v>
      </c>
      <c r="AD94" s="501" t="e">
        <f>COUNTIFS('11-Social Protection'!#REF!,A94,'11-Social Protection'!#REF!,1)</f>
        <v>#REF!</v>
      </c>
      <c r="AE94" s="501" t="e">
        <f>COUNTIFS('12-Shelter and Housing'!#REF!,A94,'12-Shelter and Housing'!#REF!,1)</f>
        <v>#REF!</v>
      </c>
      <c r="AF94" s="501" t="e">
        <f>COUNTIFS('13-Demographic Dividend'!#REF!,A94,'13-Demographic Dividend'!#REF!,1)</f>
        <v>#REF!</v>
      </c>
      <c r="AG94" s="501" t="e">
        <f>COUNTIFS('14-Science &amp; Technology'!#REF!,A94,'14-Science &amp; Technology'!#REF!,1)</f>
        <v>#REF!</v>
      </c>
      <c r="AH94" s="501" t="e">
        <f>COUNTIFS('15-Macroeconomy'!#REF!,A94,'15-Macroeconomy'!#REF!,1)</f>
        <v>#REF!</v>
      </c>
      <c r="AI94" s="501" t="e">
        <f>COUNTIFS('16-Competitiveness'!#REF!,A94,'16-Competitiveness'!#REF!,1)</f>
        <v>#REF!</v>
      </c>
      <c r="AJ94" s="501" t="e">
        <f>COUNTIFS('19-Infrastructure'!#REF!,A94,'19-Infrastructure'!#REF!,1)</f>
        <v>#REF!</v>
      </c>
      <c r="AK94" s="501" t="e">
        <f>COUNTIFS('20-Environment'!#REF!,A94,'20-Environment'!#REF!,1)</f>
        <v>#REF!</v>
      </c>
      <c r="AL94" s="501" t="e">
        <f>COUNTIFS('21-OFW'!#REF!,A94,'21-OFW'!#REF!,1)</f>
        <v>#REF!</v>
      </c>
      <c r="AM94" s="508" t="e">
        <f t="shared" si="3"/>
        <v>#REF!</v>
      </c>
    </row>
    <row r="95" spans="1:39" x14ac:dyDescent="0.35">
      <c r="A95" s="504" t="s">
        <v>1069</v>
      </c>
      <c r="B95" s="502" t="e">
        <f>COUNTIFS('CI &amp; HT'!#REF!,A95,'CI &amp; HT'!#REF!,1)</f>
        <v>#REF!</v>
      </c>
      <c r="C95" s="502" t="e">
        <f>COUNTIFS('5-Governance'!#REF!,A95,'5-Governance'!#REF!,1)</f>
        <v>#REF!</v>
      </c>
      <c r="D95" s="502" t="e">
        <f>COUNTIFS('6-Justice'!#REF!,A95,'6-Justice'!#REF!,1)</f>
        <v>#REF!</v>
      </c>
      <c r="E95" s="502" t="e">
        <f>COUNTIFS('7-Culture &amp; Values'!#REF!,A95,'7-Culture &amp; Values'!#REF!,1)</f>
        <v>#REF!</v>
      </c>
      <c r="F95" s="502" t="e">
        <f>COUNTIFS('8-Agriculture'!#REF!,A95,'8-Agriculture'!#REF!,1)</f>
        <v>#REF!</v>
      </c>
      <c r="G95" s="502" t="e">
        <f>COUNTIFS('9-Industry &amp; Services'!#REF!,A95,'9-Industry &amp; Services'!#REF!,1)</f>
        <v>#REF!</v>
      </c>
      <c r="H95" s="502" t="e">
        <f>COUNTIFS('10-Human Capital Development'!#REF!,A95,'10-Human Capital Development'!#REF!,1)</f>
        <v>#REF!</v>
      </c>
      <c r="I95" s="502" t="e">
        <f>COUNTIFS('11-Social Protection'!#REF!,A95,'11-Social Protection'!#REF!,1)</f>
        <v>#REF!</v>
      </c>
      <c r="J95" s="502" t="e">
        <f>COUNTIFS('12-Shelter and Housing'!#REF!,A95,'12-Shelter and Housing'!#REF!,1)</f>
        <v>#REF!</v>
      </c>
      <c r="K95" s="502" t="e">
        <f>COUNTIFS('13-Demographic Dividend'!#REF!,A95,'13-Demographic Dividend'!#REF!,1)</f>
        <v>#REF!</v>
      </c>
      <c r="L95" s="502" t="e">
        <f>COUNTIFS('14-Science &amp; Technology'!#REF!,A95,'14-Science &amp; Technology'!#REF!,1)</f>
        <v>#REF!</v>
      </c>
      <c r="M95" s="502" t="e">
        <f>COUNTIFS('15-Macroeconomy'!#REF!,A95,'15-Macroeconomy'!#REF!,1)</f>
        <v>#REF!</v>
      </c>
      <c r="N95" s="502" t="e">
        <f>COUNTIFS('16-Competitiveness'!#REF!,A95,'16-Competitiveness'!#REF!,1)</f>
        <v>#REF!</v>
      </c>
      <c r="O95" s="502" t="e">
        <f>COUNTIFS('19-Infrastructure'!#REF!,A95,'19-Infrastructure'!#REF!,1)</f>
        <v>#REF!</v>
      </c>
      <c r="P95" s="502" t="e">
        <f>COUNTIFS('20-Environment'!#REF!,A95,'20-Environment'!#REF!,1)</f>
        <v>#REF!</v>
      </c>
      <c r="Q95" s="502" t="e">
        <f>COUNTIFS('21-OFW'!#REF!,A95,'21-OFW'!#REF!,1)</f>
        <v>#REF!</v>
      </c>
      <c r="U95" s="501" t="e">
        <f t="shared" si="2"/>
        <v>#REF!</v>
      </c>
      <c r="W95" s="501" t="e">
        <f>COUNTIFS('CI &amp; HT'!#REF!,A95,'CI &amp; HT'!#REF!,1)</f>
        <v>#REF!</v>
      </c>
      <c r="X95" s="501" t="e">
        <f>COUNTIFS('5-Governance'!#REF!,A95,'5-Governance'!#REF!,1)</f>
        <v>#REF!</v>
      </c>
      <c r="Y95" s="501" t="e">
        <f>COUNTIFS('6-Justice'!#REF!,A95,'6-Justice'!#REF!,1)</f>
        <v>#REF!</v>
      </c>
      <c r="Z95" s="501" t="e">
        <f>COUNTIFS('7-Culture &amp; Values'!#REF!,A95,'7-Culture &amp; Values'!#REF!,1)</f>
        <v>#REF!</v>
      </c>
      <c r="AA95" s="501" t="e">
        <f>COUNTIFS('8-Agriculture'!#REF!,A95,'8-Agriculture'!#REF!,1)</f>
        <v>#REF!</v>
      </c>
      <c r="AB95" s="501" t="e">
        <f>COUNTIFS('9-Industry &amp; Services'!#REF!,A95,'9-Industry &amp; Services'!#REF!,1)</f>
        <v>#REF!</v>
      </c>
      <c r="AC95" s="501" t="e">
        <f>COUNTIFS('10-Human Capital Development'!#REF!,A95,'10-Human Capital Development'!#REF!,1)</f>
        <v>#REF!</v>
      </c>
      <c r="AD95" s="501" t="e">
        <f>COUNTIFS('11-Social Protection'!#REF!,A95,'11-Social Protection'!#REF!,1)</f>
        <v>#REF!</v>
      </c>
      <c r="AE95" s="501" t="e">
        <f>COUNTIFS('12-Shelter and Housing'!#REF!,A95,'12-Shelter and Housing'!#REF!,1)</f>
        <v>#REF!</v>
      </c>
      <c r="AF95" s="501" t="e">
        <f>COUNTIFS('13-Demographic Dividend'!#REF!,A95,'13-Demographic Dividend'!#REF!,1)</f>
        <v>#REF!</v>
      </c>
      <c r="AG95" s="501" t="e">
        <f>COUNTIFS('14-Science &amp; Technology'!#REF!,A95,'14-Science &amp; Technology'!#REF!,1)</f>
        <v>#REF!</v>
      </c>
      <c r="AH95" s="501" t="e">
        <f>COUNTIFS('15-Macroeconomy'!#REF!,A95,'15-Macroeconomy'!#REF!,1)</f>
        <v>#REF!</v>
      </c>
      <c r="AI95" s="501" t="e">
        <f>COUNTIFS('16-Competitiveness'!#REF!,A95,'16-Competitiveness'!#REF!,1)</f>
        <v>#REF!</v>
      </c>
      <c r="AJ95" s="501" t="e">
        <f>COUNTIFS('19-Infrastructure'!#REF!,A95,'19-Infrastructure'!#REF!,1)</f>
        <v>#REF!</v>
      </c>
      <c r="AK95" s="501" t="e">
        <f>COUNTIFS('20-Environment'!#REF!,A95,'20-Environment'!#REF!,1)</f>
        <v>#REF!</v>
      </c>
      <c r="AL95" s="501" t="e">
        <f>COUNTIFS('21-OFW'!#REF!,A95,'21-OFW'!#REF!,1)</f>
        <v>#REF!</v>
      </c>
      <c r="AM95" s="508" t="e">
        <f t="shared" si="3"/>
        <v>#REF!</v>
      </c>
    </row>
    <row r="96" spans="1:39" x14ac:dyDescent="0.35">
      <c r="A96" s="504" t="s">
        <v>1084</v>
      </c>
      <c r="B96" s="502" t="e">
        <f>COUNTIFS('CI &amp; HT'!#REF!,A96,'CI &amp; HT'!#REF!,1)</f>
        <v>#REF!</v>
      </c>
      <c r="C96" s="502" t="e">
        <f>COUNTIFS('5-Governance'!#REF!,A96,'5-Governance'!#REF!,1)</f>
        <v>#REF!</v>
      </c>
      <c r="D96" s="502" t="e">
        <f>COUNTIFS('6-Justice'!#REF!,A96,'6-Justice'!#REF!,1)</f>
        <v>#REF!</v>
      </c>
      <c r="E96" s="502" t="e">
        <f>COUNTIFS('7-Culture &amp; Values'!#REF!,A96,'7-Culture &amp; Values'!#REF!,1)</f>
        <v>#REF!</v>
      </c>
      <c r="F96" s="502" t="e">
        <f>COUNTIFS('8-Agriculture'!#REF!,A96,'8-Agriculture'!#REF!,1)</f>
        <v>#REF!</v>
      </c>
      <c r="G96" s="502" t="e">
        <f>COUNTIFS('9-Industry &amp; Services'!#REF!,A96,'9-Industry &amp; Services'!#REF!,1)</f>
        <v>#REF!</v>
      </c>
      <c r="H96" s="502" t="e">
        <f>COUNTIFS('10-Human Capital Development'!#REF!,A96,'10-Human Capital Development'!#REF!,1)</f>
        <v>#REF!</v>
      </c>
      <c r="I96" s="502" t="e">
        <f>COUNTIFS('11-Social Protection'!#REF!,A96,'11-Social Protection'!#REF!,1)</f>
        <v>#REF!</v>
      </c>
      <c r="J96" s="502" t="e">
        <f>COUNTIFS('12-Shelter and Housing'!#REF!,A96,'12-Shelter and Housing'!#REF!,1)</f>
        <v>#REF!</v>
      </c>
      <c r="K96" s="502" t="e">
        <f>COUNTIFS('13-Demographic Dividend'!#REF!,A96,'13-Demographic Dividend'!#REF!,1)</f>
        <v>#REF!</v>
      </c>
      <c r="L96" s="502" t="e">
        <f>COUNTIFS('14-Science &amp; Technology'!#REF!,A96,'14-Science &amp; Technology'!#REF!,1)</f>
        <v>#REF!</v>
      </c>
      <c r="M96" s="502" t="e">
        <f>COUNTIFS('15-Macroeconomy'!#REF!,A96,'15-Macroeconomy'!#REF!,1)</f>
        <v>#REF!</v>
      </c>
      <c r="N96" s="502" t="e">
        <f>COUNTIFS('16-Competitiveness'!#REF!,A96,'16-Competitiveness'!#REF!,1)</f>
        <v>#REF!</v>
      </c>
      <c r="O96" s="502" t="e">
        <f>COUNTIFS('19-Infrastructure'!#REF!,A96,'19-Infrastructure'!#REF!,1)</f>
        <v>#REF!</v>
      </c>
      <c r="P96" s="502" t="e">
        <f>COUNTIFS('20-Environment'!#REF!,A96,'20-Environment'!#REF!,1)</f>
        <v>#REF!</v>
      </c>
      <c r="Q96" s="502" t="e">
        <f>COUNTIFS('21-OFW'!#REF!,A96,'21-OFW'!#REF!,1)</f>
        <v>#REF!</v>
      </c>
      <c r="U96" s="501" t="e">
        <f t="shared" si="2"/>
        <v>#REF!</v>
      </c>
      <c r="W96" s="501" t="e">
        <f>COUNTIFS('CI &amp; HT'!#REF!,A96,'CI &amp; HT'!#REF!,1)</f>
        <v>#REF!</v>
      </c>
      <c r="X96" s="501" t="e">
        <f>COUNTIFS('5-Governance'!#REF!,A96,'5-Governance'!#REF!,1)</f>
        <v>#REF!</v>
      </c>
      <c r="Y96" s="501" t="e">
        <f>COUNTIFS('6-Justice'!#REF!,A96,'6-Justice'!#REF!,1)</f>
        <v>#REF!</v>
      </c>
      <c r="Z96" s="501" t="e">
        <f>COUNTIFS('7-Culture &amp; Values'!#REF!,A96,'7-Culture &amp; Values'!#REF!,1)</f>
        <v>#REF!</v>
      </c>
      <c r="AA96" s="501" t="e">
        <f>COUNTIFS('8-Agriculture'!#REF!,A96,'8-Agriculture'!#REF!,1)</f>
        <v>#REF!</v>
      </c>
      <c r="AB96" s="501" t="e">
        <f>COUNTIFS('9-Industry &amp; Services'!#REF!,A96,'9-Industry &amp; Services'!#REF!,1)</f>
        <v>#REF!</v>
      </c>
      <c r="AC96" s="501" t="e">
        <f>COUNTIFS('10-Human Capital Development'!#REF!,A96,'10-Human Capital Development'!#REF!,1)</f>
        <v>#REF!</v>
      </c>
      <c r="AD96" s="501" t="e">
        <f>COUNTIFS('11-Social Protection'!#REF!,A96,'11-Social Protection'!#REF!,1)</f>
        <v>#REF!</v>
      </c>
      <c r="AE96" s="501" t="e">
        <f>COUNTIFS('12-Shelter and Housing'!#REF!,A96,'12-Shelter and Housing'!#REF!,1)</f>
        <v>#REF!</v>
      </c>
      <c r="AF96" s="501" t="e">
        <f>COUNTIFS('13-Demographic Dividend'!#REF!,A96,'13-Demographic Dividend'!#REF!,1)</f>
        <v>#REF!</v>
      </c>
      <c r="AG96" s="501" t="e">
        <f>COUNTIFS('14-Science &amp; Technology'!#REF!,A96,'14-Science &amp; Technology'!#REF!,1)</f>
        <v>#REF!</v>
      </c>
      <c r="AH96" s="501" t="e">
        <f>COUNTIFS('15-Macroeconomy'!#REF!,A96,'15-Macroeconomy'!#REF!,1)</f>
        <v>#REF!</v>
      </c>
      <c r="AI96" s="501" t="e">
        <f>COUNTIFS('16-Competitiveness'!#REF!,A96,'16-Competitiveness'!#REF!,1)</f>
        <v>#REF!</v>
      </c>
      <c r="AJ96" s="501" t="e">
        <f>COUNTIFS('19-Infrastructure'!#REF!,A96,'19-Infrastructure'!#REF!,1)</f>
        <v>#REF!</v>
      </c>
      <c r="AK96" s="501" t="e">
        <f>COUNTIFS('20-Environment'!#REF!,A96,'20-Environment'!#REF!,1)</f>
        <v>#REF!</v>
      </c>
      <c r="AL96" s="501" t="e">
        <f>COUNTIFS('21-OFW'!#REF!,A96,'21-OFW'!#REF!,1)</f>
        <v>#REF!</v>
      </c>
      <c r="AM96" s="508" t="e">
        <f t="shared" si="3"/>
        <v>#REF!</v>
      </c>
    </row>
    <row r="97" spans="1:39" x14ac:dyDescent="0.35">
      <c r="A97" s="504" t="s">
        <v>1067</v>
      </c>
      <c r="B97" s="502" t="e">
        <f>COUNTIFS('CI &amp; HT'!#REF!,A97,'CI &amp; HT'!#REF!,1)</f>
        <v>#REF!</v>
      </c>
      <c r="C97" s="502" t="e">
        <f>COUNTIFS('5-Governance'!#REF!,A97,'5-Governance'!#REF!,1)</f>
        <v>#REF!</v>
      </c>
      <c r="D97" s="502" t="e">
        <f>COUNTIFS('6-Justice'!#REF!,A97,'6-Justice'!#REF!,1)</f>
        <v>#REF!</v>
      </c>
      <c r="E97" s="502" t="e">
        <f>COUNTIFS('7-Culture &amp; Values'!#REF!,A97,'7-Culture &amp; Values'!#REF!,1)</f>
        <v>#REF!</v>
      </c>
      <c r="F97" s="502" t="e">
        <f>COUNTIFS('8-Agriculture'!#REF!,A97,'8-Agriculture'!#REF!,1)</f>
        <v>#REF!</v>
      </c>
      <c r="G97" s="502" t="e">
        <f>COUNTIFS('9-Industry &amp; Services'!#REF!,A97,'9-Industry &amp; Services'!#REF!,1)</f>
        <v>#REF!</v>
      </c>
      <c r="H97" s="502" t="e">
        <f>COUNTIFS('10-Human Capital Development'!#REF!,A97,'10-Human Capital Development'!#REF!,1)</f>
        <v>#REF!</v>
      </c>
      <c r="I97" s="502" t="e">
        <f>COUNTIFS('11-Social Protection'!#REF!,A97,'11-Social Protection'!#REF!,1)</f>
        <v>#REF!</v>
      </c>
      <c r="J97" s="502" t="e">
        <f>COUNTIFS('12-Shelter and Housing'!#REF!,A97,'12-Shelter and Housing'!#REF!,1)</f>
        <v>#REF!</v>
      </c>
      <c r="K97" s="502" t="e">
        <f>COUNTIFS('13-Demographic Dividend'!#REF!,A97,'13-Demographic Dividend'!#REF!,1)</f>
        <v>#REF!</v>
      </c>
      <c r="L97" s="502" t="e">
        <f>COUNTIFS('14-Science &amp; Technology'!#REF!,A97,'14-Science &amp; Technology'!#REF!,1)</f>
        <v>#REF!</v>
      </c>
      <c r="M97" s="502" t="e">
        <f>COUNTIFS('15-Macroeconomy'!#REF!,A97,'15-Macroeconomy'!#REF!,1)</f>
        <v>#REF!</v>
      </c>
      <c r="N97" s="502" t="e">
        <f>COUNTIFS('16-Competitiveness'!#REF!,A97,'16-Competitiveness'!#REF!,1)</f>
        <v>#REF!</v>
      </c>
      <c r="O97" s="502" t="e">
        <f>COUNTIFS('19-Infrastructure'!#REF!,A97,'19-Infrastructure'!#REF!,1)</f>
        <v>#REF!</v>
      </c>
      <c r="P97" s="502" t="e">
        <f>COUNTIFS('20-Environment'!#REF!,A97,'20-Environment'!#REF!,1)</f>
        <v>#REF!</v>
      </c>
      <c r="Q97" s="502" t="e">
        <f>COUNTIFS('21-OFW'!#REF!,A97,'21-OFW'!#REF!,1)</f>
        <v>#REF!</v>
      </c>
      <c r="U97" s="501" t="e">
        <f t="shared" si="2"/>
        <v>#REF!</v>
      </c>
      <c r="W97" s="501" t="e">
        <f>COUNTIFS('CI &amp; HT'!#REF!,A97,'CI &amp; HT'!#REF!,1)</f>
        <v>#REF!</v>
      </c>
      <c r="X97" s="501" t="e">
        <f>COUNTIFS('5-Governance'!#REF!,A97,'5-Governance'!#REF!,1)</f>
        <v>#REF!</v>
      </c>
      <c r="Y97" s="501" t="e">
        <f>COUNTIFS('6-Justice'!#REF!,A97,'6-Justice'!#REF!,1)</f>
        <v>#REF!</v>
      </c>
      <c r="Z97" s="501" t="e">
        <f>COUNTIFS('7-Culture &amp; Values'!#REF!,A97,'7-Culture &amp; Values'!#REF!,1)</f>
        <v>#REF!</v>
      </c>
      <c r="AA97" s="501" t="e">
        <f>COUNTIFS('8-Agriculture'!#REF!,A97,'8-Agriculture'!#REF!,1)</f>
        <v>#REF!</v>
      </c>
      <c r="AB97" s="501" t="e">
        <f>COUNTIFS('9-Industry &amp; Services'!#REF!,A97,'9-Industry &amp; Services'!#REF!,1)</f>
        <v>#REF!</v>
      </c>
      <c r="AC97" s="501" t="e">
        <f>COUNTIFS('10-Human Capital Development'!#REF!,A97,'10-Human Capital Development'!#REF!,1)</f>
        <v>#REF!</v>
      </c>
      <c r="AD97" s="501" t="e">
        <f>COUNTIFS('11-Social Protection'!#REF!,A97,'11-Social Protection'!#REF!,1)</f>
        <v>#REF!</v>
      </c>
      <c r="AE97" s="501" t="e">
        <f>COUNTIFS('12-Shelter and Housing'!#REF!,A97,'12-Shelter and Housing'!#REF!,1)</f>
        <v>#REF!</v>
      </c>
      <c r="AF97" s="501" t="e">
        <f>COUNTIFS('13-Demographic Dividend'!#REF!,A97,'13-Demographic Dividend'!#REF!,1)</f>
        <v>#REF!</v>
      </c>
      <c r="AG97" s="501" t="e">
        <f>COUNTIFS('14-Science &amp; Technology'!#REF!,A97,'14-Science &amp; Technology'!#REF!,1)</f>
        <v>#REF!</v>
      </c>
      <c r="AH97" s="501" t="e">
        <f>COUNTIFS('15-Macroeconomy'!#REF!,A97,'15-Macroeconomy'!#REF!,1)</f>
        <v>#REF!</v>
      </c>
      <c r="AI97" s="501" t="e">
        <f>COUNTIFS('16-Competitiveness'!#REF!,A97,'16-Competitiveness'!#REF!,1)</f>
        <v>#REF!</v>
      </c>
      <c r="AJ97" s="501" t="e">
        <f>COUNTIFS('19-Infrastructure'!#REF!,A97,'19-Infrastructure'!#REF!,1)</f>
        <v>#REF!</v>
      </c>
      <c r="AK97" s="501" t="e">
        <f>COUNTIFS('20-Environment'!#REF!,A97,'20-Environment'!#REF!,1)</f>
        <v>#REF!</v>
      </c>
      <c r="AL97" s="501" t="e">
        <f>COUNTIFS('21-OFW'!#REF!,A97,'21-OFW'!#REF!,1)</f>
        <v>#REF!</v>
      </c>
      <c r="AM97" s="508" t="e">
        <f t="shared" si="3"/>
        <v>#REF!</v>
      </c>
    </row>
    <row r="98" spans="1:39" x14ac:dyDescent="0.35">
      <c r="A98" s="505" t="s">
        <v>1083</v>
      </c>
      <c r="B98" s="502" t="e">
        <f>COUNTIFS('CI &amp; HT'!#REF!,A98,'CI &amp; HT'!#REF!,1)</f>
        <v>#REF!</v>
      </c>
      <c r="C98" s="502" t="e">
        <f>COUNTIFS('5-Governance'!#REF!,A98,'5-Governance'!#REF!,1)</f>
        <v>#REF!</v>
      </c>
      <c r="D98" s="502" t="e">
        <f>COUNTIFS('6-Justice'!#REF!,A98,'6-Justice'!#REF!,1)</f>
        <v>#REF!</v>
      </c>
      <c r="E98" s="502" t="e">
        <f>COUNTIFS('7-Culture &amp; Values'!#REF!,A98,'7-Culture &amp; Values'!#REF!,1)</f>
        <v>#REF!</v>
      </c>
      <c r="F98" s="502" t="e">
        <f>COUNTIFS('8-Agriculture'!#REF!,A98,'8-Agriculture'!#REF!,1)</f>
        <v>#REF!</v>
      </c>
      <c r="G98" s="502" t="e">
        <f>COUNTIFS('9-Industry &amp; Services'!#REF!,A98,'9-Industry &amp; Services'!#REF!,1)</f>
        <v>#REF!</v>
      </c>
      <c r="H98" s="502" t="e">
        <f>COUNTIFS('10-Human Capital Development'!#REF!,A98,'10-Human Capital Development'!#REF!,1)</f>
        <v>#REF!</v>
      </c>
      <c r="I98" s="502" t="e">
        <f>COUNTIFS('11-Social Protection'!#REF!,A98,'11-Social Protection'!#REF!,1)</f>
        <v>#REF!</v>
      </c>
      <c r="J98" s="502" t="e">
        <f>COUNTIFS('12-Shelter and Housing'!#REF!,A98,'12-Shelter and Housing'!#REF!,1)</f>
        <v>#REF!</v>
      </c>
      <c r="K98" s="502" t="e">
        <f>COUNTIFS('13-Demographic Dividend'!#REF!,A98,'13-Demographic Dividend'!#REF!,1)</f>
        <v>#REF!</v>
      </c>
      <c r="L98" s="502" t="e">
        <f>COUNTIFS('14-Science &amp; Technology'!#REF!,A98,'14-Science &amp; Technology'!#REF!,1)</f>
        <v>#REF!</v>
      </c>
      <c r="M98" s="502" t="e">
        <f>COUNTIFS('15-Macroeconomy'!#REF!,A98,'15-Macroeconomy'!#REF!,1)</f>
        <v>#REF!</v>
      </c>
      <c r="N98" s="502" t="e">
        <f>COUNTIFS('16-Competitiveness'!#REF!,A98,'16-Competitiveness'!#REF!,1)</f>
        <v>#REF!</v>
      </c>
      <c r="O98" s="502" t="e">
        <f>COUNTIFS('19-Infrastructure'!#REF!,A98,'19-Infrastructure'!#REF!,1)</f>
        <v>#REF!</v>
      </c>
      <c r="P98" s="502" t="e">
        <f>COUNTIFS('20-Environment'!#REF!,A98,'20-Environment'!#REF!,1)</f>
        <v>#REF!</v>
      </c>
      <c r="Q98" s="502" t="e">
        <f>COUNTIFS('21-OFW'!#REF!,A98,'21-OFW'!#REF!,1)</f>
        <v>#REF!</v>
      </c>
      <c r="U98" s="501" t="e">
        <f t="shared" si="2"/>
        <v>#REF!</v>
      </c>
      <c r="W98" s="501" t="e">
        <f>COUNTIFS('CI &amp; HT'!#REF!,A98,'CI &amp; HT'!#REF!,1)</f>
        <v>#REF!</v>
      </c>
      <c r="X98" s="501" t="e">
        <f>COUNTIFS('5-Governance'!#REF!,A98,'5-Governance'!#REF!,1)</f>
        <v>#REF!</v>
      </c>
      <c r="Y98" s="501" t="e">
        <f>COUNTIFS('6-Justice'!#REF!,A98,'6-Justice'!#REF!,1)</f>
        <v>#REF!</v>
      </c>
      <c r="Z98" s="501" t="e">
        <f>COUNTIFS('7-Culture &amp; Values'!#REF!,A98,'7-Culture &amp; Values'!#REF!,1)</f>
        <v>#REF!</v>
      </c>
      <c r="AA98" s="501" t="e">
        <f>COUNTIFS('8-Agriculture'!#REF!,A98,'8-Agriculture'!#REF!,1)</f>
        <v>#REF!</v>
      </c>
      <c r="AB98" s="501" t="e">
        <f>COUNTIFS('9-Industry &amp; Services'!#REF!,A98,'9-Industry &amp; Services'!#REF!,1)</f>
        <v>#REF!</v>
      </c>
      <c r="AC98" s="501" t="e">
        <f>COUNTIFS('10-Human Capital Development'!#REF!,A98,'10-Human Capital Development'!#REF!,1)</f>
        <v>#REF!</v>
      </c>
      <c r="AD98" s="501" t="e">
        <f>COUNTIFS('11-Social Protection'!#REF!,A98,'11-Social Protection'!#REF!,1)</f>
        <v>#REF!</v>
      </c>
      <c r="AE98" s="501" t="e">
        <f>COUNTIFS('12-Shelter and Housing'!#REF!,A98,'12-Shelter and Housing'!#REF!,1)</f>
        <v>#REF!</v>
      </c>
      <c r="AF98" s="501" t="e">
        <f>COUNTIFS('13-Demographic Dividend'!#REF!,A98,'13-Demographic Dividend'!#REF!,1)</f>
        <v>#REF!</v>
      </c>
      <c r="AG98" s="501" t="e">
        <f>COUNTIFS('14-Science &amp; Technology'!#REF!,A98,'14-Science &amp; Technology'!#REF!,1)</f>
        <v>#REF!</v>
      </c>
      <c r="AH98" s="501" t="e">
        <f>COUNTIFS('15-Macroeconomy'!#REF!,A98,'15-Macroeconomy'!#REF!,1)</f>
        <v>#REF!</v>
      </c>
      <c r="AI98" s="501" t="e">
        <f>COUNTIFS('16-Competitiveness'!#REF!,A98,'16-Competitiveness'!#REF!,1)</f>
        <v>#REF!</v>
      </c>
      <c r="AJ98" s="501" t="e">
        <f>COUNTIFS('19-Infrastructure'!#REF!,A98,'19-Infrastructure'!#REF!,1)</f>
        <v>#REF!</v>
      </c>
      <c r="AK98" s="501" t="e">
        <f>COUNTIFS('20-Environment'!#REF!,A98,'20-Environment'!#REF!,1)</f>
        <v>#REF!</v>
      </c>
      <c r="AL98" s="501" t="e">
        <f>COUNTIFS('21-OFW'!#REF!,A98,'21-OFW'!#REF!,1)</f>
        <v>#REF!</v>
      </c>
      <c r="AM98" s="508" t="e">
        <f t="shared" si="3"/>
        <v>#REF!</v>
      </c>
    </row>
    <row r="99" spans="1:39" x14ac:dyDescent="0.35">
      <c r="A99" s="498" t="s">
        <v>1080</v>
      </c>
      <c r="B99" s="502" t="e">
        <f>COUNTIFS('CI &amp; HT'!#REF!,A99,'CI &amp; HT'!#REF!,1)</f>
        <v>#REF!</v>
      </c>
      <c r="C99" s="502" t="e">
        <f>COUNTIFS('5-Governance'!#REF!,A99,'5-Governance'!#REF!,1)</f>
        <v>#REF!</v>
      </c>
      <c r="D99" s="502" t="e">
        <f>COUNTIFS('6-Justice'!#REF!,A99,'6-Justice'!#REF!,1)</f>
        <v>#REF!</v>
      </c>
      <c r="E99" s="502" t="e">
        <f>COUNTIFS('7-Culture &amp; Values'!#REF!,A99,'7-Culture &amp; Values'!#REF!,1)</f>
        <v>#REF!</v>
      </c>
      <c r="F99" s="502" t="e">
        <f>COUNTIFS('8-Agriculture'!#REF!,A99,'8-Agriculture'!#REF!,1)</f>
        <v>#REF!</v>
      </c>
      <c r="G99" s="502" t="e">
        <f>COUNTIFS('9-Industry &amp; Services'!#REF!,A99,'9-Industry &amp; Services'!#REF!,1)</f>
        <v>#REF!</v>
      </c>
      <c r="H99" s="502" t="e">
        <f>COUNTIFS('10-Human Capital Development'!#REF!,A99,'10-Human Capital Development'!#REF!,1)</f>
        <v>#REF!</v>
      </c>
      <c r="I99" s="502" t="e">
        <f>COUNTIFS('11-Social Protection'!#REF!,A99,'11-Social Protection'!#REF!,1)</f>
        <v>#REF!</v>
      </c>
      <c r="J99" s="502" t="e">
        <f>COUNTIFS('12-Shelter and Housing'!#REF!,A99,'12-Shelter and Housing'!#REF!,1)</f>
        <v>#REF!</v>
      </c>
      <c r="K99" s="502" t="e">
        <f>COUNTIFS('13-Demographic Dividend'!#REF!,A99,'13-Demographic Dividend'!#REF!,1)</f>
        <v>#REF!</v>
      </c>
      <c r="L99" s="502" t="e">
        <f>COUNTIFS('14-Science &amp; Technology'!#REF!,A99,'14-Science &amp; Technology'!#REF!,1)</f>
        <v>#REF!</v>
      </c>
      <c r="M99" s="502" t="e">
        <f>COUNTIFS('15-Macroeconomy'!#REF!,A99,'15-Macroeconomy'!#REF!,1)</f>
        <v>#REF!</v>
      </c>
      <c r="N99" s="502" t="e">
        <f>COUNTIFS('16-Competitiveness'!#REF!,A99,'16-Competitiveness'!#REF!,1)</f>
        <v>#REF!</v>
      </c>
      <c r="O99" s="502" t="e">
        <f>COUNTIFS('19-Infrastructure'!#REF!,A99,'19-Infrastructure'!#REF!,1)</f>
        <v>#REF!</v>
      </c>
      <c r="P99" s="502" t="e">
        <f>COUNTIFS('20-Environment'!#REF!,A99,'20-Environment'!#REF!,1)</f>
        <v>#REF!</v>
      </c>
      <c r="Q99" s="502" t="e">
        <f>COUNTIFS('21-OFW'!#REF!,A99,'21-OFW'!#REF!,1)</f>
        <v>#REF!</v>
      </c>
      <c r="U99" s="501" t="e">
        <f t="shared" si="2"/>
        <v>#REF!</v>
      </c>
      <c r="W99" s="501" t="e">
        <f>COUNTIFS('CI &amp; HT'!#REF!,A99,'CI &amp; HT'!#REF!,1)</f>
        <v>#REF!</v>
      </c>
      <c r="X99" s="501" t="e">
        <f>COUNTIFS('5-Governance'!#REF!,A99,'5-Governance'!#REF!,1)</f>
        <v>#REF!</v>
      </c>
      <c r="Y99" s="501" t="e">
        <f>COUNTIFS('6-Justice'!#REF!,A99,'6-Justice'!#REF!,1)</f>
        <v>#REF!</v>
      </c>
      <c r="Z99" s="501" t="e">
        <f>COUNTIFS('7-Culture &amp; Values'!#REF!,A99,'7-Culture &amp; Values'!#REF!,1)</f>
        <v>#REF!</v>
      </c>
      <c r="AA99" s="501" t="e">
        <f>COUNTIFS('8-Agriculture'!#REF!,A99,'8-Agriculture'!#REF!,1)</f>
        <v>#REF!</v>
      </c>
      <c r="AB99" s="501" t="e">
        <f>COUNTIFS('9-Industry &amp; Services'!#REF!,A99,'9-Industry &amp; Services'!#REF!,1)</f>
        <v>#REF!</v>
      </c>
      <c r="AC99" s="501" t="e">
        <f>COUNTIFS('10-Human Capital Development'!#REF!,A99,'10-Human Capital Development'!#REF!,1)</f>
        <v>#REF!</v>
      </c>
      <c r="AD99" s="501" t="e">
        <f>COUNTIFS('11-Social Protection'!#REF!,A99,'11-Social Protection'!#REF!,1)</f>
        <v>#REF!</v>
      </c>
      <c r="AE99" s="501" t="e">
        <f>COUNTIFS('12-Shelter and Housing'!#REF!,A99,'12-Shelter and Housing'!#REF!,1)</f>
        <v>#REF!</v>
      </c>
      <c r="AF99" s="501" t="e">
        <f>COUNTIFS('13-Demographic Dividend'!#REF!,A99,'13-Demographic Dividend'!#REF!,1)</f>
        <v>#REF!</v>
      </c>
      <c r="AG99" s="501" t="e">
        <f>COUNTIFS('14-Science &amp; Technology'!#REF!,A99,'14-Science &amp; Technology'!#REF!,1)</f>
        <v>#REF!</v>
      </c>
      <c r="AH99" s="501" t="e">
        <f>COUNTIFS('15-Macroeconomy'!#REF!,A99,'15-Macroeconomy'!#REF!,1)</f>
        <v>#REF!</v>
      </c>
      <c r="AI99" s="501" t="e">
        <f>COUNTIFS('16-Competitiveness'!#REF!,A99,'16-Competitiveness'!#REF!,1)</f>
        <v>#REF!</v>
      </c>
      <c r="AJ99" s="501" t="e">
        <f>COUNTIFS('19-Infrastructure'!#REF!,A99,'19-Infrastructure'!#REF!,1)</f>
        <v>#REF!</v>
      </c>
      <c r="AK99" s="501" t="e">
        <f>COUNTIFS('20-Environment'!#REF!,A99,'20-Environment'!#REF!,1)</f>
        <v>#REF!</v>
      </c>
      <c r="AL99" s="501" t="e">
        <f>COUNTIFS('21-OFW'!#REF!,A99,'21-OFW'!#REF!,1)</f>
        <v>#REF!</v>
      </c>
      <c r="AM99" s="508" t="e">
        <f t="shared" si="3"/>
        <v>#REF!</v>
      </c>
    </row>
    <row r="100" spans="1:39" x14ac:dyDescent="0.35">
      <c r="A100" s="506" t="s">
        <v>1074</v>
      </c>
      <c r="B100" s="502" t="e">
        <f>COUNTIFS('CI &amp; HT'!#REF!,A100,'CI &amp; HT'!#REF!,1)</f>
        <v>#REF!</v>
      </c>
      <c r="C100" s="502" t="e">
        <f>COUNTIFS('5-Governance'!#REF!,A100,'5-Governance'!#REF!,1)</f>
        <v>#REF!</v>
      </c>
      <c r="D100" s="502" t="e">
        <f>COUNTIFS('6-Justice'!#REF!,A100,'6-Justice'!#REF!,1)</f>
        <v>#REF!</v>
      </c>
      <c r="E100" s="502" t="e">
        <f>COUNTIFS('7-Culture &amp; Values'!#REF!,A100,'7-Culture &amp; Values'!#REF!,1)</f>
        <v>#REF!</v>
      </c>
      <c r="F100" s="502" t="e">
        <f>COUNTIFS('8-Agriculture'!#REF!,A100,'8-Agriculture'!#REF!,1)</f>
        <v>#REF!</v>
      </c>
      <c r="G100" s="502" t="e">
        <f>COUNTIFS('9-Industry &amp; Services'!#REF!,A100,'9-Industry &amp; Services'!#REF!,1)</f>
        <v>#REF!</v>
      </c>
      <c r="H100" s="502" t="e">
        <f>COUNTIFS('10-Human Capital Development'!#REF!,A100,'10-Human Capital Development'!#REF!,1)</f>
        <v>#REF!</v>
      </c>
      <c r="I100" s="502" t="e">
        <f>COUNTIFS('11-Social Protection'!#REF!,A100,'11-Social Protection'!#REF!,1)</f>
        <v>#REF!</v>
      </c>
      <c r="J100" s="502" t="e">
        <f>COUNTIFS('12-Shelter and Housing'!#REF!,A100,'12-Shelter and Housing'!#REF!,1)</f>
        <v>#REF!</v>
      </c>
      <c r="K100" s="502" t="e">
        <f>COUNTIFS('13-Demographic Dividend'!#REF!,A100,'13-Demographic Dividend'!#REF!,1)</f>
        <v>#REF!</v>
      </c>
      <c r="L100" s="502" t="e">
        <f>COUNTIFS('14-Science &amp; Technology'!#REF!,A100,'14-Science &amp; Technology'!#REF!,1)</f>
        <v>#REF!</v>
      </c>
      <c r="M100" s="502" t="e">
        <f>COUNTIFS('15-Macroeconomy'!#REF!,A100,'15-Macroeconomy'!#REF!,1)</f>
        <v>#REF!</v>
      </c>
      <c r="N100" s="502" t="e">
        <f>COUNTIFS('16-Competitiveness'!#REF!,A100,'16-Competitiveness'!#REF!,1)</f>
        <v>#REF!</v>
      </c>
      <c r="O100" s="502" t="e">
        <f>COUNTIFS('19-Infrastructure'!#REF!,A100,'19-Infrastructure'!#REF!,1)</f>
        <v>#REF!</v>
      </c>
      <c r="P100" s="502" t="e">
        <f>COUNTIFS('20-Environment'!#REF!,A100,'20-Environment'!#REF!,1)</f>
        <v>#REF!</v>
      </c>
      <c r="Q100" s="502" t="e">
        <f>COUNTIFS('21-OFW'!#REF!,A100,'21-OFW'!#REF!,1)</f>
        <v>#REF!</v>
      </c>
      <c r="U100" s="501" t="e">
        <f t="shared" si="2"/>
        <v>#REF!</v>
      </c>
      <c r="W100" s="501" t="e">
        <f>COUNTIFS('CI &amp; HT'!#REF!,A100,'CI &amp; HT'!#REF!,1)</f>
        <v>#REF!</v>
      </c>
      <c r="X100" s="501" t="e">
        <f>COUNTIFS('5-Governance'!#REF!,A100,'5-Governance'!#REF!,1)</f>
        <v>#REF!</v>
      </c>
      <c r="Y100" s="501" t="e">
        <f>COUNTIFS('6-Justice'!#REF!,A100,'6-Justice'!#REF!,1)</f>
        <v>#REF!</v>
      </c>
      <c r="Z100" s="501" t="e">
        <f>COUNTIFS('7-Culture &amp; Values'!#REF!,A100,'7-Culture &amp; Values'!#REF!,1)</f>
        <v>#REF!</v>
      </c>
      <c r="AA100" s="501" t="e">
        <f>COUNTIFS('8-Agriculture'!#REF!,A100,'8-Agriculture'!#REF!,1)</f>
        <v>#REF!</v>
      </c>
      <c r="AB100" s="501" t="e">
        <f>COUNTIFS('9-Industry &amp; Services'!#REF!,A100,'9-Industry &amp; Services'!#REF!,1)</f>
        <v>#REF!</v>
      </c>
      <c r="AC100" s="501" t="e">
        <f>COUNTIFS('10-Human Capital Development'!#REF!,A100,'10-Human Capital Development'!#REF!,1)</f>
        <v>#REF!</v>
      </c>
      <c r="AD100" s="501" t="e">
        <f>COUNTIFS('11-Social Protection'!#REF!,A100,'11-Social Protection'!#REF!,1)</f>
        <v>#REF!</v>
      </c>
      <c r="AE100" s="501" t="e">
        <f>COUNTIFS('12-Shelter and Housing'!#REF!,A100,'12-Shelter and Housing'!#REF!,1)</f>
        <v>#REF!</v>
      </c>
      <c r="AF100" s="501" t="e">
        <f>COUNTIFS('13-Demographic Dividend'!#REF!,A100,'13-Demographic Dividend'!#REF!,1)</f>
        <v>#REF!</v>
      </c>
      <c r="AG100" s="501" t="e">
        <f>COUNTIFS('14-Science &amp; Technology'!#REF!,A100,'14-Science &amp; Technology'!#REF!,1)</f>
        <v>#REF!</v>
      </c>
      <c r="AH100" s="501" t="e">
        <f>COUNTIFS('15-Macroeconomy'!#REF!,A100,'15-Macroeconomy'!#REF!,1)</f>
        <v>#REF!</v>
      </c>
      <c r="AI100" s="501" t="e">
        <f>COUNTIFS('16-Competitiveness'!#REF!,A100,'16-Competitiveness'!#REF!,1)</f>
        <v>#REF!</v>
      </c>
      <c r="AJ100" s="501" t="e">
        <f>COUNTIFS('19-Infrastructure'!#REF!,A100,'19-Infrastructure'!#REF!,1)</f>
        <v>#REF!</v>
      </c>
      <c r="AK100" s="501" t="e">
        <f>COUNTIFS('20-Environment'!#REF!,A100,'20-Environment'!#REF!,1)</f>
        <v>#REF!</v>
      </c>
      <c r="AL100" s="501" t="e">
        <f>COUNTIFS('21-OFW'!#REF!,A100,'21-OFW'!#REF!,1)</f>
        <v>#REF!</v>
      </c>
      <c r="AM100" s="508" t="e">
        <f t="shared" si="3"/>
        <v>#REF!</v>
      </c>
    </row>
    <row r="101" spans="1:39" ht="28" x14ac:dyDescent="0.35">
      <c r="A101" s="506" t="s">
        <v>1073</v>
      </c>
      <c r="B101" s="502" t="e">
        <f>COUNTIFS('CI &amp; HT'!#REF!,A101,'CI &amp; HT'!#REF!,1)</f>
        <v>#REF!</v>
      </c>
      <c r="C101" s="502" t="e">
        <f>COUNTIFS('5-Governance'!#REF!,A101,'5-Governance'!#REF!,1)</f>
        <v>#REF!</v>
      </c>
      <c r="D101" s="502" t="e">
        <f>COUNTIFS('6-Justice'!#REF!,A101,'6-Justice'!#REF!,1)</f>
        <v>#REF!</v>
      </c>
      <c r="E101" s="502" t="e">
        <f>COUNTIFS('7-Culture &amp; Values'!#REF!,A101,'7-Culture &amp; Values'!#REF!,1)</f>
        <v>#REF!</v>
      </c>
      <c r="F101" s="502" t="e">
        <f>COUNTIFS('8-Agriculture'!#REF!,A101,'8-Agriculture'!#REF!,1)</f>
        <v>#REF!</v>
      </c>
      <c r="G101" s="502" t="e">
        <f>COUNTIFS('9-Industry &amp; Services'!#REF!,A101,'9-Industry &amp; Services'!#REF!,1)</f>
        <v>#REF!</v>
      </c>
      <c r="H101" s="502" t="e">
        <f>COUNTIFS('10-Human Capital Development'!#REF!,A101,'10-Human Capital Development'!#REF!,1)</f>
        <v>#REF!</v>
      </c>
      <c r="I101" s="502" t="e">
        <f>COUNTIFS('11-Social Protection'!#REF!,A101,'11-Social Protection'!#REF!,1)</f>
        <v>#REF!</v>
      </c>
      <c r="J101" s="502" t="e">
        <f>COUNTIFS('12-Shelter and Housing'!#REF!,A101,'12-Shelter and Housing'!#REF!,1)</f>
        <v>#REF!</v>
      </c>
      <c r="K101" s="502" t="e">
        <f>COUNTIFS('13-Demographic Dividend'!#REF!,A101,'13-Demographic Dividend'!#REF!,1)</f>
        <v>#REF!</v>
      </c>
      <c r="L101" s="502" t="e">
        <f>COUNTIFS('14-Science &amp; Technology'!#REF!,A101,'14-Science &amp; Technology'!#REF!,1)</f>
        <v>#REF!</v>
      </c>
      <c r="M101" s="502" t="e">
        <f>COUNTIFS('15-Macroeconomy'!#REF!,A101,'15-Macroeconomy'!#REF!,1)</f>
        <v>#REF!</v>
      </c>
      <c r="N101" s="502" t="e">
        <f>COUNTIFS('16-Competitiveness'!#REF!,A101,'16-Competitiveness'!#REF!,1)</f>
        <v>#REF!</v>
      </c>
      <c r="O101" s="502" t="e">
        <f>COUNTIFS('19-Infrastructure'!#REF!,A101,'19-Infrastructure'!#REF!,1)</f>
        <v>#REF!</v>
      </c>
      <c r="P101" s="502" t="e">
        <f>COUNTIFS('20-Environment'!#REF!,A101,'20-Environment'!#REF!,1)</f>
        <v>#REF!</v>
      </c>
      <c r="Q101" s="502" t="e">
        <f>COUNTIFS('21-OFW'!#REF!,A101,'21-OFW'!#REF!,1)</f>
        <v>#REF!</v>
      </c>
      <c r="U101" s="501" t="e">
        <f t="shared" si="2"/>
        <v>#REF!</v>
      </c>
      <c r="W101" s="501" t="e">
        <f>COUNTIFS('CI &amp; HT'!#REF!,A101,'CI &amp; HT'!#REF!,1)</f>
        <v>#REF!</v>
      </c>
      <c r="X101" s="501" t="e">
        <f>COUNTIFS('5-Governance'!#REF!,A101,'5-Governance'!#REF!,1)</f>
        <v>#REF!</v>
      </c>
      <c r="Y101" s="501" t="e">
        <f>COUNTIFS('6-Justice'!#REF!,A101,'6-Justice'!#REF!,1)</f>
        <v>#REF!</v>
      </c>
      <c r="Z101" s="501" t="e">
        <f>COUNTIFS('7-Culture &amp; Values'!#REF!,A101,'7-Culture &amp; Values'!#REF!,1)</f>
        <v>#REF!</v>
      </c>
      <c r="AA101" s="501" t="e">
        <f>COUNTIFS('8-Agriculture'!#REF!,A101,'8-Agriculture'!#REF!,1)</f>
        <v>#REF!</v>
      </c>
      <c r="AB101" s="501" t="e">
        <f>COUNTIFS('9-Industry &amp; Services'!#REF!,A101,'9-Industry &amp; Services'!#REF!,1)</f>
        <v>#REF!</v>
      </c>
      <c r="AC101" s="501" t="e">
        <f>COUNTIFS('10-Human Capital Development'!#REF!,A101,'10-Human Capital Development'!#REF!,1)</f>
        <v>#REF!</v>
      </c>
      <c r="AD101" s="501" t="e">
        <f>COUNTIFS('11-Social Protection'!#REF!,A101,'11-Social Protection'!#REF!,1)</f>
        <v>#REF!</v>
      </c>
      <c r="AE101" s="501" t="e">
        <f>COUNTIFS('12-Shelter and Housing'!#REF!,A101,'12-Shelter and Housing'!#REF!,1)</f>
        <v>#REF!</v>
      </c>
      <c r="AF101" s="501" t="e">
        <f>COUNTIFS('13-Demographic Dividend'!#REF!,A101,'13-Demographic Dividend'!#REF!,1)</f>
        <v>#REF!</v>
      </c>
      <c r="AG101" s="501" t="e">
        <f>COUNTIFS('14-Science &amp; Technology'!#REF!,A101,'14-Science &amp; Technology'!#REF!,1)</f>
        <v>#REF!</v>
      </c>
      <c r="AH101" s="501" t="e">
        <f>COUNTIFS('15-Macroeconomy'!#REF!,A101,'15-Macroeconomy'!#REF!,1)</f>
        <v>#REF!</v>
      </c>
      <c r="AI101" s="501" t="e">
        <f>COUNTIFS('16-Competitiveness'!#REF!,A101,'16-Competitiveness'!#REF!,1)</f>
        <v>#REF!</v>
      </c>
      <c r="AJ101" s="501" t="e">
        <f>COUNTIFS('19-Infrastructure'!#REF!,A101,'19-Infrastructure'!#REF!,1)</f>
        <v>#REF!</v>
      </c>
      <c r="AK101" s="501" t="e">
        <f>COUNTIFS('20-Environment'!#REF!,A101,'20-Environment'!#REF!,1)</f>
        <v>#REF!</v>
      </c>
      <c r="AL101" s="501" t="e">
        <f>COUNTIFS('21-OFW'!#REF!,A101,'21-OFW'!#REF!,1)</f>
        <v>#REF!</v>
      </c>
      <c r="AM101" s="508" t="e">
        <f t="shared" si="3"/>
        <v>#REF!</v>
      </c>
    </row>
    <row r="102" spans="1:39" x14ac:dyDescent="0.35">
      <c r="A102" s="506" t="s">
        <v>1092</v>
      </c>
      <c r="B102" s="502" t="e">
        <f>COUNTIFS('CI &amp; HT'!#REF!,A102,'CI &amp; HT'!#REF!,1)</f>
        <v>#REF!</v>
      </c>
      <c r="C102" s="502" t="e">
        <f>COUNTIFS('5-Governance'!#REF!,A102,'5-Governance'!#REF!,1)</f>
        <v>#REF!</v>
      </c>
      <c r="D102" s="502" t="e">
        <f>COUNTIFS('6-Justice'!#REF!,A102,'6-Justice'!#REF!,1)</f>
        <v>#REF!</v>
      </c>
      <c r="E102" s="502" t="e">
        <f>COUNTIFS('7-Culture &amp; Values'!#REF!,A102,'7-Culture &amp; Values'!#REF!,1)</f>
        <v>#REF!</v>
      </c>
      <c r="F102" s="502" t="e">
        <f>COUNTIFS('8-Agriculture'!#REF!,A102,'8-Agriculture'!#REF!,1)</f>
        <v>#REF!</v>
      </c>
      <c r="G102" s="502" t="e">
        <f>COUNTIFS('9-Industry &amp; Services'!#REF!,A102,'9-Industry &amp; Services'!#REF!,1)</f>
        <v>#REF!</v>
      </c>
      <c r="H102" s="502" t="e">
        <f>COUNTIFS('10-Human Capital Development'!#REF!,A102,'10-Human Capital Development'!#REF!,1)</f>
        <v>#REF!</v>
      </c>
      <c r="I102" s="502" t="e">
        <f>COUNTIFS('11-Social Protection'!#REF!,A102,'11-Social Protection'!#REF!,1)</f>
        <v>#REF!</v>
      </c>
      <c r="J102" s="502" t="e">
        <f>COUNTIFS('12-Shelter and Housing'!#REF!,A102,'12-Shelter and Housing'!#REF!,1)</f>
        <v>#REF!</v>
      </c>
      <c r="K102" s="502" t="e">
        <f>COUNTIFS('13-Demographic Dividend'!#REF!,A102,'13-Demographic Dividend'!#REF!,1)</f>
        <v>#REF!</v>
      </c>
      <c r="L102" s="502" t="e">
        <f>COUNTIFS('14-Science &amp; Technology'!#REF!,A102,'14-Science &amp; Technology'!#REF!,1)</f>
        <v>#REF!</v>
      </c>
      <c r="M102" s="502" t="e">
        <f>COUNTIFS('15-Macroeconomy'!#REF!,A102,'15-Macroeconomy'!#REF!,1)</f>
        <v>#REF!</v>
      </c>
      <c r="N102" s="502" t="e">
        <f>COUNTIFS('16-Competitiveness'!#REF!,A102,'16-Competitiveness'!#REF!,1)</f>
        <v>#REF!</v>
      </c>
      <c r="O102" s="502" t="e">
        <f>COUNTIFS('19-Infrastructure'!#REF!,A102,'19-Infrastructure'!#REF!,1)</f>
        <v>#REF!</v>
      </c>
      <c r="P102" s="502" t="e">
        <f>COUNTIFS('20-Environment'!#REF!,A102,'20-Environment'!#REF!,1)</f>
        <v>#REF!</v>
      </c>
      <c r="Q102" s="502" t="e">
        <f>COUNTIFS('21-OFW'!#REF!,A102,'21-OFW'!#REF!,1)</f>
        <v>#REF!</v>
      </c>
      <c r="U102" s="501" t="e">
        <f t="shared" si="2"/>
        <v>#REF!</v>
      </c>
      <c r="W102" s="501" t="e">
        <f>COUNTIFS('CI &amp; HT'!#REF!,A102,'CI &amp; HT'!#REF!,1)</f>
        <v>#REF!</v>
      </c>
      <c r="X102" s="501" t="e">
        <f>COUNTIFS('5-Governance'!#REF!,A102,'5-Governance'!#REF!,1)</f>
        <v>#REF!</v>
      </c>
      <c r="Y102" s="501" t="e">
        <f>COUNTIFS('6-Justice'!#REF!,A102,'6-Justice'!#REF!,1)</f>
        <v>#REF!</v>
      </c>
      <c r="Z102" s="501" t="e">
        <f>COUNTIFS('7-Culture &amp; Values'!#REF!,A102,'7-Culture &amp; Values'!#REF!,1)</f>
        <v>#REF!</v>
      </c>
      <c r="AA102" s="501" t="e">
        <f>COUNTIFS('8-Agriculture'!#REF!,A102,'8-Agriculture'!#REF!,1)</f>
        <v>#REF!</v>
      </c>
      <c r="AB102" s="501" t="e">
        <f>COUNTIFS('9-Industry &amp; Services'!#REF!,A102,'9-Industry &amp; Services'!#REF!,1)</f>
        <v>#REF!</v>
      </c>
      <c r="AC102" s="501" t="e">
        <f>COUNTIFS('10-Human Capital Development'!#REF!,A102,'10-Human Capital Development'!#REF!,1)</f>
        <v>#REF!</v>
      </c>
      <c r="AD102" s="501" t="e">
        <f>COUNTIFS('11-Social Protection'!#REF!,A102,'11-Social Protection'!#REF!,1)</f>
        <v>#REF!</v>
      </c>
      <c r="AE102" s="501" t="e">
        <f>COUNTIFS('12-Shelter and Housing'!#REF!,A102,'12-Shelter and Housing'!#REF!,1)</f>
        <v>#REF!</v>
      </c>
      <c r="AF102" s="501" t="e">
        <f>COUNTIFS('13-Demographic Dividend'!#REF!,A102,'13-Demographic Dividend'!#REF!,1)</f>
        <v>#REF!</v>
      </c>
      <c r="AG102" s="501" t="e">
        <f>COUNTIFS('14-Science &amp; Technology'!#REF!,A102,'14-Science &amp; Technology'!#REF!,1)</f>
        <v>#REF!</v>
      </c>
      <c r="AH102" s="501" t="e">
        <f>COUNTIFS('15-Macroeconomy'!#REF!,A102,'15-Macroeconomy'!#REF!,1)</f>
        <v>#REF!</v>
      </c>
      <c r="AI102" s="501" t="e">
        <f>COUNTIFS('16-Competitiveness'!#REF!,A102,'16-Competitiveness'!#REF!,1)</f>
        <v>#REF!</v>
      </c>
      <c r="AJ102" s="501" t="e">
        <f>COUNTIFS('19-Infrastructure'!#REF!,A102,'19-Infrastructure'!#REF!,1)</f>
        <v>#REF!</v>
      </c>
      <c r="AK102" s="501" t="e">
        <f>COUNTIFS('20-Environment'!#REF!,A102,'20-Environment'!#REF!,1)</f>
        <v>#REF!</v>
      </c>
      <c r="AL102" s="501" t="e">
        <f>COUNTIFS('21-OFW'!#REF!,A102,'21-OFW'!#REF!,1)</f>
        <v>#REF!</v>
      </c>
      <c r="AM102" s="508" t="e">
        <f t="shared" si="3"/>
        <v>#REF!</v>
      </c>
    </row>
    <row r="103" spans="1:39" x14ac:dyDescent="0.35">
      <c r="A103" s="499" t="s">
        <v>95</v>
      </c>
      <c r="B103" s="500" t="e">
        <f>SUM(B2:B102)</f>
        <v>#REF!</v>
      </c>
      <c r="C103" s="500" t="e">
        <f t="shared" ref="C103:Q103" si="4">SUM(C2:C102)</f>
        <v>#REF!</v>
      </c>
      <c r="D103" s="500" t="e">
        <f t="shared" si="4"/>
        <v>#REF!</v>
      </c>
      <c r="E103" s="500" t="e">
        <f t="shared" si="4"/>
        <v>#REF!</v>
      </c>
      <c r="F103" s="500" t="e">
        <f t="shared" si="4"/>
        <v>#REF!</v>
      </c>
      <c r="G103" s="500" t="e">
        <f t="shared" si="4"/>
        <v>#REF!</v>
      </c>
      <c r="H103" s="500" t="e">
        <f t="shared" si="4"/>
        <v>#REF!</v>
      </c>
      <c r="I103" s="500" t="e">
        <f t="shared" si="4"/>
        <v>#REF!</v>
      </c>
      <c r="J103" s="500" t="e">
        <f t="shared" si="4"/>
        <v>#REF!</v>
      </c>
      <c r="K103" s="500" t="e">
        <f t="shared" si="4"/>
        <v>#REF!</v>
      </c>
      <c r="L103" s="500" t="e">
        <f t="shared" si="4"/>
        <v>#REF!</v>
      </c>
      <c r="M103" s="500" t="e">
        <f t="shared" si="4"/>
        <v>#REF!</v>
      </c>
      <c r="N103" s="500" t="e">
        <f t="shared" si="4"/>
        <v>#REF!</v>
      </c>
      <c r="O103" s="500" t="e">
        <f t="shared" si="4"/>
        <v>#REF!</v>
      </c>
      <c r="P103" s="500" t="e">
        <f t="shared" si="4"/>
        <v>#REF!</v>
      </c>
      <c r="Q103" s="500" t="e">
        <f t="shared" si="4"/>
        <v>#REF!</v>
      </c>
      <c r="R103" s="500" t="e">
        <f>SUM(B103:Q103)</f>
        <v>#REF!</v>
      </c>
      <c r="S103" s="500"/>
      <c r="T103" s="500"/>
      <c r="U103" s="500"/>
      <c r="W103" s="500" t="e">
        <f t="shared" ref="W103:AL103" si="5">SUM(W2:W102)</f>
        <v>#REF!</v>
      </c>
      <c r="X103" s="500" t="e">
        <f t="shared" si="5"/>
        <v>#REF!</v>
      </c>
      <c r="Y103" s="500" t="e">
        <f t="shared" si="5"/>
        <v>#REF!</v>
      </c>
      <c r="Z103" s="500" t="e">
        <f t="shared" si="5"/>
        <v>#REF!</v>
      </c>
      <c r="AA103" s="500" t="e">
        <f t="shared" si="5"/>
        <v>#REF!</v>
      </c>
      <c r="AB103" s="500" t="e">
        <f t="shared" si="5"/>
        <v>#REF!</v>
      </c>
      <c r="AC103" s="500" t="e">
        <f t="shared" si="5"/>
        <v>#REF!</v>
      </c>
      <c r="AD103" s="500" t="e">
        <f t="shared" si="5"/>
        <v>#REF!</v>
      </c>
      <c r="AE103" s="500" t="e">
        <f t="shared" si="5"/>
        <v>#REF!</v>
      </c>
      <c r="AF103" s="500" t="e">
        <f t="shared" si="5"/>
        <v>#REF!</v>
      </c>
      <c r="AG103" s="500" t="e">
        <f t="shared" si="5"/>
        <v>#REF!</v>
      </c>
      <c r="AH103" s="500" t="e">
        <f t="shared" si="5"/>
        <v>#REF!</v>
      </c>
      <c r="AI103" s="500" t="e">
        <f t="shared" si="5"/>
        <v>#REF!</v>
      </c>
      <c r="AJ103" s="500" t="e">
        <f t="shared" si="5"/>
        <v>#REF!</v>
      </c>
      <c r="AK103" s="500" t="e">
        <f t="shared" si="5"/>
        <v>#REF!</v>
      </c>
      <c r="AL103" s="500" t="e">
        <f t="shared" si="5"/>
        <v>#REF!</v>
      </c>
      <c r="AM103" s="500" t="e">
        <f>SUM(W103:AL103)</f>
        <v>#REF!</v>
      </c>
    </row>
    <row r="105" spans="1:39" x14ac:dyDescent="0.35">
      <c r="B105">
        <v>9</v>
      </c>
      <c r="C105">
        <v>27</v>
      </c>
      <c r="D105">
        <v>14</v>
      </c>
      <c r="E105">
        <v>15</v>
      </c>
      <c r="F105">
        <v>85</v>
      </c>
      <c r="G105">
        <v>17</v>
      </c>
      <c r="H105">
        <v>87</v>
      </c>
      <c r="I105">
        <v>16</v>
      </c>
      <c r="J105">
        <v>22</v>
      </c>
      <c r="K105">
        <v>16</v>
      </c>
      <c r="L105">
        <v>32</v>
      </c>
      <c r="M105">
        <v>32</v>
      </c>
      <c r="N105">
        <v>12</v>
      </c>
      <c r="O105">
        <v>45</v>
      </c>
      <c r="P105">
        <v>48</v>
      </c>
      <c r="Q105">
        <v>10</v>
      </c>
      <c r="R105" s="501">
        <f>SUM(B105:Q105)</f>
        <v>487</v>
      </c>
      <c r="X105"/>
      <c r="Y105"/>
      <c r="Z105"/>
      <c r="AA105"/>
      <c r="AB105"/>
      <c r="AC105"/>
      <c r="AD105"/>
      <c r="AE105"/>
      <c r="AF105"/>
      <c r="AG105"/>
      <c r="AH105"/>
      <c r="AI105"/>
      <c r="AJ105"/>
      <c r="AK105"/>
      <c r="AL105"/>
    </row>
    <row r="106" spans="1:39" x14ac:dyDescent="0.35">
      <c r="B106" t="e">
        <f>B103=B105</f>
        <v>#REF!</v>
      </c>
      <c r="C106" t="e">
        <f t="shared" ref="C106:Q106" si="6">C103=C105</f>
        <v>#REF!</v>
      </c>
      <c r="D106" t="e">
        <f t="shared" si="6"/>
        <v>#REF!</v>
      </c>
      <c r="E106" t="e">
        <f t="shared" si="6"/>
        <v>#REF!</v>
      </c>
      <c r="F106" t="e">
        <f t="shared" si="6"/>
        <v>#REF!</v>
      </c>
      <c r="G106" t="e">
        <f t="shared" si="6"/>
        <v>#REF!</v>
      </c>
      <c r="H106" t="e">
        <f t="shared" si="6"/>
        <v>#REF!</v>
      </c>
      <c r="I106" t="e">
        <f t="shared" si="6"/>
        <v>#REF!</v>
      </c>
      <c r="J106" t="e">
        <f t="shared" si="6"/>
        <v>#REF!</v>
      </c>
      <c r="K106" t="e">
        <f t="shared" si="6"/>
        <v>#REF!</v>
      </c>
      <c r="L106" t="e">
        <f t="shared" si="6"/>
        <v>#REF!</v>
      </c>
      <c r="M106" t="e">
        <f t="shared" si="6"/>
        <v>#REF!</v>
      </c>
      <c r="N106" t="e">
        <f t="shared" si="6"/>
        <v>#REF!</v>
      </c>
      <c r="O106" t="e">
        <f t="shared" si="6"/>
        <v>#REF!</v>
      </c>
      <c r="P106" t="e">
        <f t="shared" si="6"/>
        <v>#REF!</v>
      </c>
      <c r="Q106" t="e">
        <f t="shared" si="6"/>
        <v>#REF!</v>
      </c>
    </row>
  </sheetData>
  <autoFilter ref="A1:AL1" xr:uid="{BCD39E0B-E075-48FD-804E-3CA4ADDD2509}"/>
  <conditionalFormatting sqref="B106:Q106">
    <cfRule type="cellIs" dxfId="1" priority="2" operator="equal">
      <formula>FALSE</formula>
    </cfRule>
  </conditionalFormatting>
  <conditionalFormatting sqref="AM2:AM102">
    <cfRule type="cellIs" dxfId="0" priority="1"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V136"/>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26953125" style="78" customWidth="1"/>
    <col min="3" max="3" width="17.26953125" style="29" customWidth="1"/>
    <col min="4" max="4" width="2.7265625" style="29" customWidth="1"/>
    <col min="5" max="5" width="17.26953125" style="29" customWidth="1"/>
    <col min="6" max="6" width="2.7265625" style="29" customWidth="1"/>
    <col min="7" max="7" width="17.26953125" style="29" customWidth="1"/>
    <col min="8" max="8" width="2.7265625" style="29" customWidth="1"/>
    <col min="9" max="9" width="17.26953125" style="29" customWidth="1"/>
    <col min="10" max="10" width="3.1796875" style="29" customWidth="1"/>
    <col min="11" max="11" width="19.7265625" style="29" customWidth="1"/>
    <col min="12" max="12" width="2.7265625" style="29" customWidth="1"/>
    <col min="13" max="13" width="19.7265625" style="29" customWidth="1"/>
    <col min="14" max="14" width="2.7265625" style="29" customWidth="1"/>
    <col min="15" max="15" width="19.7265625" style="29" customWidth="1"/>
    <col min="16" max="16" width="2.7265625" style="29" customWidth="1"/>
    <col min="17" max="17" width="19.7265625" style="29" customWidth="1"/>
    <col min="18" max="18" width="2.7265625" style="29" customWidth="1"/>
    <col min="19" max="19" width="17.26953125" style="29" customWidth="1"/>
    <col min="20" max="20" width="13.26953125" style="29" customWidth="1"/>
    <col min="21" max="22" width="18.54296875" style="29" customWidth="1"/>
    <col min="23" max="16384" width="9.1796875" style="80"/>
  </cols>
  <sheetData>
    <row r="1" spans="1:22" s="35" customFormat="1" ht="12.4" customHeight="1" x14ac:dyDescent="0.3">
      <c r="A1" s="31"/>
      <c r="B1" s="32"/>
      <c r="C1" s="33"/>
      <c r="D1" s="33"/>
      <c r="E1" s="33"/>
      <c r="F1" s="33"/>
      <c r="G1" s="33"/>
      <c r="H1" s="33"/>
      <c r="I1" s="33"/>
      <c r="J1" s="33"/>
      <c r="K1" s="33"/>
      <c r="L1" s="33"/>
      <c r="M1" s="33"/>
      <c r="N1" s="33"/>
      <c r="O1" s="33"/>
      <c r="P1" s="33"/>
      <c r="Q1" s="33"/>
      <c r="R1" s="33"/>
      <c r="S1" s="33"/>
      <c r="T1" s="33"/>
      <c r="U1" s="33"/>
      <c r="V1" s="33"/>
    </row>
    <row r="2" spans="1:22" s="35" customFormat="1" ht="48.75" customHeight="1" x14ac:dyDescent="0.3">
      <c r="A2" s="576" t="s">
        <v>97</v>
      </c>
      <c r="B2" s="570" t="s">
        <v>96</v>
      </c>
      <c r="C2" s="572" t="s">
        <v>285</v>
      </c>
      <c r="D2" s="573"/>
      <c r="E2" s="561" t="s">
        <v>113</v>
      </c>
      <c r="F2" s="562"/>
      <c r="G2" s="562"/>
      <c r="H2" s="562"/>
      <c r="I2" s="562"/>
      <c r="J2" s="562"/>
      <c r="K2" s="562"/>
      <c r="L2" s="562"/>
      <c r="M2" s="562"/>
      <c r="N2" s="562"/>
      <c r="O2" s="562"/>
      <c r="P2" s="562"/>
      <c r="Q2" s="562"/>
      <c r="R2" s="562"/>
      <c r="S2" s="570" t="s">
        <v>284</v>
      </c>
      <c r="T2" s="570" t="s">
        <v>302</v>
      </c>
      <c r="U2" s="570" t="s">
        <v>347</v>
      </c>
      <c r="V2" s="570" t="s">
        <v>286</v>
      </c>
    </row>
    <row r="3" spans="1:22" s="35" customFormat="1" ht="36.65" customHeight="1" x14ac:dyDescent="0.3">
      <c r="A3" s="577"/>
      <c r="B3" s="571"/>
      <c r="C3" s="574"/>
      <c r="D3" s="575"/>
      <c r="E3" s="564"/>
      <c r="F3" s="565"/>
      <c r="G3" s="565"/>
      <c r="H3" s="565"/>
      <c r="I3" s="565"/>
      <c r="J3" s="565"/>
      <c r="K3" s="565"/>
      <c r="L3" s="565"/>
      <c r="M3" s="565"/>
      <c r="N3" s="565"/>
      <c r="O3" s="565"/>
      <c r="P3" s="565"/>
      <c r="Q3" s="565"/>
      <c r="R3" s="565"/>
      <c r="S3" s="571"/>
      <c r="T3" s="571"/>
      <c r="U3" s="571"/>
      <c r="V3" s="571"/>
    </row>
    <row r="4" spans="1:22" s="35" customFormat="1" ht="15" customHeight="1" x14ac:dyDescent="0.3">
      <c r="A4" s="595" t="s">
        <v>533</v>
      </c>
      <c r="B4" s="596"/>
      <c r="C4" s="596"/>
      <c r="D4" s="596"/>
      <c r="E4" s="596"/>
      <c r="F4" s="596"/>
      <c r="G4" s="596"/>
      <c r="H4" s="596"/>
      <c r="I4" s="596"/>
      <c r="J4" s="596"/>
      <c r="K4" s="596"/>
      <c r="L4" s="596"/>
      <c r="M4" s="596"/>
      <c r="N4" s="596"/>
      <c r="O4" s="596"/>
      <c r="P4" s="596"/>
      <c r="Q4" s="596"/>
      <c r="R4" s="596"/>
      <c r="S4" s="596"/>
      <c r="T4" s="596"/>
      <c r="U4" s="596"/>
      <c r="V4" s="597"/>
    </row>
    <row r="5" spans="1:22" s="35" customFormat="1" ht="15" customHeight="1" x14ac:dyDescent="0.3">
      <c r="A5" s="592" t="s">
        <v>98</v>
      </c>
      <c r="B5" s="593"/>
      <c r="C5" s="593"/>
      <c r="D5" s="593"/>
      <c r="E5" s="593"/>
      <c r="F5" s="593"/>
      <c r="G5" s="593"/>
      <c r="H5" s="593"/>
      <c r="I5" s="593"/>
      <c r="J5" s="593"/>
      <c r="K5" s="593"/>
      <c r="L5" s="593"/>
      <c r="M5" s="593"/>
      <c r="N5" s="593"/>
      <c r="O5" s="593"/>
      <c r="P5" s="593"/>
      <c r="Q5" s="593"/>
      <c r="R5" s="593"/>
      <c r="S5" s="593"/>
      <c r="T5" s="593"/>
      <c r="U5" s="593"/>
      <c r="V5" s="594"/>
    </row>
    <row r="6" spans="1:22" s="35" customFormat="1" ht="15" customHeight="1" x14ac:dyDescent="0.3">
      <c r="A6" s="37" t="s">
        <v>508</v>
      </c>
      <c r="B6" s="38"/>
      <c r="C6" s="38"/>
      <c r="D6" s="38"/>
      <c r="E6" s="38"/>
      <c r="F6" s="38"/>
      <c r="G6" s="38"/>
      <c r="H6" s="38"/>
      <c r="I6" s="38"/>
      <c r="J6" s="38"/>
      <c r="K6" s="38"/>
      <c r="L6" s="38"/>
      <c r="M6" s="38"/>
      <c r="N6" s="38"/>
      <c r="O6" s="38"/>
      <c r="P6" s="38"/>
      <c r="Q6" s="38"/>
      <c r="R6" s="38"/>
      <c r="S6" s="38"/>
      <c r="T6" s="38"/>
      <c r="U6" s="38"/>
      <c r="V6" s="39"/>
    </row>
    <row r="7" spans="1:22" s="35" customFormat="1" ht="15" customHeight="1" x14ac:dyDescent="0.3">
      <c r="A7" s="592" t="s">
        <v>99</v>
      </c>
      <c r="B7" s="593"/>
      <c r="C7" s="593"/>
      <c r="D7" s="593"/>
      <c r="E7" s="593"/>
      <c r="F7" s="593"/>
      <c r="G7" s="593"/>
      <c r="H7" s="593"/>
      <c r="I7" s="593"/>
      <c r="J7" s="593"/>
      <c r="K7" s="593"/>
      <c r="L7" s="593"/>
      <c r="M7" s="593"/>
      <c r="N7" s="593"/>
      <c r="O7" s="593"/>
      <c r="P7" s="593"/>
      <c r="Q7" s="593"/>
      <c r="R7" s="593"/>
      <c r="S7" s="593"/>
      <c r="T7" s="593"/>
      <c r="U7" s="593"/>
      <c r="V7" s="594"/>
    </row>
    <row r="8" spans="1:22" s="35" customFormat="1" ht="15" customHeight="1" x14ac:dyDescent="0.3">
      <c r="A8" s="37" t="s">
        <v>509</v>
      </c>
      <c r="B8" s="38"/>
      <c r="C8" s="38"/>
      <c r="D8" s="38"/>
      <c r="E8" s="38"/>
      <c r="F8" s="38"/>
      <c r="G8" s="38"/>
      <c r="H8" s="38"/>
      <c r="I8" s="38"/>
      <c r="J8" s="38"/>
      <c r="K8" s="38"/>
      <c r="L8" s="38"/>
      <c r="M8" s="38"/>
      <c r="N8" s="38"/>
      <c r="O8" s="38"/>
      <c r="P8" s="38"/>
      <c r="Q8" s="38"/>
      <c r="R8" s="38"/>
      <c r="S8" s="38"/>
      <c r="T8" s="38"/>
      <c r="U8" s="38"/>
      <c r="V8" s="39"/>
    </row>
    <row r="9" spans="1:22" s="35" customFormat="1" ht="15" customHeight="1" x14ac:dyDescent="0.3">
      <c r="A9" s="592" t="s">
        <v>100</v>
      </c>
      <c r="B9" s="593"/>
      <c r="C9" s="593"/>
      <c r="D9" s="593"/>
      <c r="E9" s="593"/>
      <c r="F9" s="593"/>
      <c r="G9" s="593"/>
      <c r="H9" s="593"/>
      <c r="I9" s="593"/>
      <c r="J9" s="593"/>
      <c r="K9" s="593"/>
      <c r="L9" s="593"/>
      <c r="M9" s="593"/>
      <c r="N9" s="593"/>
      <c r="O9" s="593"/>
      <c r="P9" s="593"/>
      <c r="Q9" s="593"/>
      <c r="R9" s="593"/>
      <c r="S9" s="593"/>
      <c r="T9" s="593"/>
      <c r="U9" s="593"/>
      <c r="V9" s="594"/>
    </row>
    <row r="10" spans="1:22" s="35" customFormat="1" ht="15" customHeight="1" x14ac:dyDescent="0.3">
      <c r="A10" s="67" t="s">
        <v>510</v>
      </c>
      <c r="B10" s="53"/>
      <c r="C10" s="53"/>
      <c r="D10" s="53"/>
      <c r="E10" s="53"/>
      <c r="F10" s="53"/>
      <c r="G10" s="53"/>
      <c r="H10" s="53"/>
      <c r="I10" s="53"/>
      <c r="J10" s="53"/>
      <c r="K10" s="53"/>
      <c r="L10" s="53"/>
      <c r="M10" s="53"/>
      <c r="N10" s="53"/>
      <c r="O10" s="53"/>
      <c r="P10" s="53"/>
      <c r="Q10" s="53"/>
      <c r="R10" s="53"/>
      <c r="S10" s="53"/>
      <c r="T10" s="53"/>
      <c r="U10" s="53"/>
      <c r="V10" s="55"/>
    </row>
    <row r="11" spans="1:22" s="35" customFormat="1" ht="15" customHeight="1" x14ac:dyDescent="0.3">
      <c r="A11" s="579" t="s">
        <v>101</v>
      </c>
      <c r="B11" s="580"/>
      <c r="C11" s="580"/>
      <c r="D11" s="580"/>
      <c r="E11" s="580"/>
      <c r="F11" s="580"/>
      <c r="G11" s="580"/>
      <c r="H11" s="580"/>
      <c r="I11" s="580"/>
      <c r="J11" s="580"/>
      <c r="K11" s="580"/>
      <c r="L11" s="580"/>
      <c r="M11" s="580"/>
      <c r="N11" s="580"/>
      <c r="O11" s="580"/>
      <c r="P11" s="580"/>
      <c r="Q11" s="580"/>
      <c r="R11" s="580"/>
      <c r="S11" s="580"/>
      <c r="T11" s="580"/>
      <c r="U11" s="580"/>
      <c r="V11" s="581"/>
    </row>
    <row r="12" spans="1:22" s="35" customFormat="1" ht="73.5" customHeight="1" x14ac:dyDescent="0.3">
      <c r="A12" s="582" t="s">
        <v>511</v>
      </c>
      <c r="B12" s="147" t="s">
        <v>1105</v>
      </c>
      <c r="C12" s="148">
        <v>51</v>
      </c>
      <c r="D12" s="139"/>
      <c r="E12" s="284"/>
      <c r="F12" s="315"/>
      <c r="G12" s="284">
        <v>49</v>
      </c>
      <c r="H12" s="315"/>
      <c r="I12" s="284">
        <v>47</v>
      </c>
      <c r="J12" s="315"/>
      <c r="K12" s="148">
        <v>45</v>
      </c>
      <c r="L12" s="139"/>
      <c r="M12" s="144">
        <v>41</v>
      </c>
      <c r="N12" s="43"/>
      <c r="O12" s="144">
        <v>40</v>
      </c>
      <c r="P12" s="43"/>
      <c r="Q12" s="144"/>
      <c r="R12" s="43"/>
      <c r="S12" s="44">
        <v>60</v>
      </c>
      <c r="T12" s="45"/>
      <c r="U12" s="45" t="s">
        <v>135</v>
      </c>
      <c r="V12" s="46" t="s">
        <v>102</v>
      </c>
    </row>
    <row r="13" spans="1:22" s="35" customFormat="1" ht="15" customHeight="1" x14ac:dyDescent="0.3">
      <c r="A13" s="583"/>
      <c r="B13" s="142"/>
      <c r="C13" s="143">
        <v>2015</v>
      </c>
      <c r="D13" s="143"/>
      <c r="E13" s="143"/>
      <c r="F13" s="143"/>
      <c r="G13" s="143">
        <v>2017</v>
      </c>
      <c r="H13" s="143"/>
      <c r="I13" s="143">
        <v>2018</v>
      </c>
      <c r="J13" s="143"/>
      <c r="K13" s="143">
        <v>2019</v>
      </c>
      <c r="L13" s="143"/>
      <c r="M13" s="143">
        <v>2020</v>
      </c>
      <c r="N13" s="48"/>
      <c r="O13" s="143">
        <v>2021</v>
      </c>
      <c r="P13" s="48"/>
      <c r="Q13" s="143">
        <v>2022</v>
      </c>
      <c r="R13" s="48"/>
      <c r="S13" s="48">
        <v>2022</v>
      </c>
      <c r="T13" s="51"/>
      <c r="U13" s="51"/>
      <c r="V13" s="52"/>
    </row>
    <row r="14" spans="1:22" s="35" customFormat="1" ht="65.150000000000006" customHeight="1" x14ac:dyDescent="0.3">
      <c r="A14" s="583"/>
      <c r="B14" s="147" t="s">
        <v>1106</v>
      </c>
      <c r="C14" s="148">
        <v>64</v>
      </c>
      <c r="D14" s="139"/>
      <c r="E14" s="284"/>
      <c r="F14" s="139"/>
      <c r="G14" s="148">
        <v>67</v>
      </c>
      <c r="H14" s="139"/>
      <c r="I14" s="148"/>
      <c r="J14" s="148"/>
      <c r="K14" s="148">
        <v>76</v>
      </c>
      <c r="L14" s="139"/>
      <c r="M14" s="148"/>
      <c r="N14" s="43"/>
      <c r="O14" s="144">
        <v>68</v>
      </c>
      <c r="P14" s="43"/>
      <c r="Q14" s="144"/>
      <c r="R14" s="43"/>
      <c r="S14" s="44">
        <v>71</v>
      </c>
      <c r="T14" s="45"/>
      <c r="U14" s="45" t="s">
        <v>135</v>
      </c>
      <c r="V14" s="46" t="s">
        <v>102</v>
      </c>
    </row>
    <row r="15" spans="1:22" s="35" customFormat="1" ht="15" customHeight="1" x14ac:dyDescent="0.3">
      <c r="A15" s="583"/>
      <c r="B15" s="47"/>
      <c r="C15" s="48">
        <v>2015</v>
      </c>
      <c r="D15" s="48"/>
      <c r="E15" s="48"/>
      <c r="F15" s="48"/>
      <c r="G15" s="48">
        <v>2017</v>
      </c>
      <c r="H15" s="48"/>
      <c r="I15" s="48">
        <v>2018</v>
      </c>
      <c r="J15" s="48"/>
      <c r="K15" s="48">
        <v>2019</v>
      </c>
      <c r="L15" s="48"/>
      <c r="M15" s="48">
        <v>2020</v>
      </c>
      <c r="N15" s="48"/>
      <c r="O15" s="143">
        <v>2021</v>
      </c>
      <c r="P15" s="48"/>
      <c r="Q15" s="143">
        <v>2022</v>
      </c>
      <c r="R15" s="48"/>
      <c r="S15" s="48">
        <v>2022</v>
      </c>
      <c r="T15" s="51"/>
      <c r="U15" s="51"/>
      <c r="V15" s="52"/>
    </row>
    <row r="16" spans="1:22" s="35" customFormat="1" ht="15" customHeight="1" x14ac:dyDescent="0.3">
      <c r="A16" s="583"/>
      <c r="B16" s="598" t="s">
        <v>106</v>
      </c>
      <c r="C16" s="598"/>
      <c r="D16" s="598"/>
      <c r="E16" s="598"/>
      <c r="F16" s="598"/>
      <c r="G16" s="598"/>
      <c r="H16" s="598"/>
      <c r="I16" s="598"/>
      <c r="J16" s="598"/>
      <c r="K16" s="598"/>
      <c r="L16" s="598"/>
      <c r="M16" s="598"/>
      <c r="N16" s="598"/>
      <c r="O16" s="598"/>
      <c r="P16" s="598"/>
      <c r="Q16" s="598"/>
      <c r="R16" s="598"/>
      <c r="S16" s="598"/>
      <c r="T16" s="598"/>
      <c r="U16" s="598"/>
      <c r="V16" s="599"/>
    </row>
    <row r="17" spans="1:22" s="35" customFormat="1" ht="69.75" customHeight="1" x14ac:dyDescent="0.3">
      <c r="A17" s="583"/>
      <c r="B17" s="147" t="s">
        <v>1107</v>
      </c>
      <c r="C17" s="148">
        <v>147</v>
      </c>
      <c r="D17" s="139"/>
      <c r="E17" s="284"/>
      <c r="F17" s="139"/>
      <c r="G17" s="148">
        <v>55</v>
      </c>
      <c r="H17" s="139"/>
      <c r="I17" s="148">
        <v>64</v>
      </c>
      <c r="J17" s="148"/>
      <c r="K17" s="148">
        <v>262</v>
      </c>
      <c r="L17" s="139"/>
      <c r="M17" s="148">
        <v>40</v>
      </c>
      <c r="N17" s="43"/>
      <c r="O17" s="148">
        <v>182</v>
      </c>
      <c r="P17" s="43"/>
      <c r="Q17" s="148">
        <v>189</v>
      </c>
      <c r="R17" s="43"/>
      <c r="S17" s="44">
        <v>563</v>
      </c>
      <c r="T17" s="45"/>
      <c r="U17" s="45" t="s">
        <v>111</v>
      </c>
      <c r="V17" s="46" t="s">
        <v>111</v>
      </c>
    </row>
    <row r="18" spans="1:22" s="35" customFormat="1" ht="15" customHeight="1" x14ac:dyDescent="0.3">
      <c r="A18" s="583"/>
      <c r="B18" s="47"/>
      <c r="C18" s="48">
        <v>2016</v>
      </c>
      <c r="D18" s="48"/>
      <c r="E18" s="48"/>
      <c r="F18" s="48"/>
      <c r="G18" s="48">
        <v>2017</v>
      </c>
      <c r="H18" s="48"/>
      <c r="I18" s="48">
        <v>2018</v>
      </c>
      <c r="J18" s="48"/>
      <c r="K18" s="48">
        <v>2019</v>
      </c>
      <c r="L18" s="48"/>
      <c r="M18" s="48">
        <v>2020</v>
      </c>
      <c r="N18" s="48"/>
      <c r="O18" s="143">
        <v>2021</v>
      </c>
      <c r="P18" s="48"/>
      <c r="Q18" s="143">
        <v>2022</v>
      </c>
      <c r="R18" s="48"/>
      <c r="S18" s="48">
        <v>2022</v>
      </c>
      <c r="T18" s="51"/>
      <c r="U18" s="51"/>
      <c r="V18" s="52"/>
    </row>
    <row r="19" spans="1:22" s="35" customFormat="1" ht="15" customHeight="1" x14ac:dyDescent="0.3">
      <c r="A19" s="583"/>
      <c r="B19" s="602" t="s">
        <v>1108</v>
      </c>
      <c r="C19" s="603"/>
      <c r="D19" s="603"/>
      <c r="E19" s="603"/>
      <c r="F19" s="603"/>
      <c r="G19" s="603"/>
      <c r="H19" s="603"/>
      <c r="I19" s="603"/>
      <c r="J19" s="603"/>
      <c r="K19" s="603"/>
      <c r="L19" s="603"/>
      <c r="M19" s="603"/>
      <c r="N19" s="603"/>
      <c r="O19" s="603"/>
      <c r="P19" s="603"/>
      <c r="Q19" s="603"/>
      <c r="R19" s="603"/>
      <c r="S19" s="603"/>
      <c r="T19" s="603"/>
      <c r="U19" s="603"/>
      <c r="V19" s="604"/>
    </row>
    <row r="20" spans="1:22" s="35" customFormat="1" ht="42" customHeight="1" x14ac:dyDescent="0.3">
      <c r="A20" s="583"/>
      <c r="B20" s="334" t="s">
        <v>112</v>
      </c>
      <c r="C20" s="148">
        <v>95</v>
      </c>
      <c r="D20" s="139"/>
      <c r="E20" s="284"/>
      <c r="F20" s="139"/>
      <c r="G20" s="148">
        <v>100</v>
      </c>
      <c r="H20" s="139"/>
      <c r="I20" s="148">
        <v>96</v>
      </c>
      <c r="J20" s="148"/>
      <c r="K20" s="148">
        <v>98</v>
      </c>
      <c r="L20" s="139"/>
      <c r="M20" s="148"/>
      <c r="N20" s="43"/>
      <c r="O20" s="148"/>
      <c r="P20" s="43"/>
      <c r="Q20" s="148">
        <v>79</v>
      </c>
      <c r="R20" s="43"/>
      <c r="S20" s="44">
        <v>100</v>
      </c>
      <c r="T20" s="45"/>
      <c r="U20" s="45" t="s">
        <v>15</v>
      </c>
      <c r="V20" s="46" t="s">
        <v>15</v>
      </c>
    </row>
    <row r="21" spans="1:22" s="35" customFormat="1" ht="15" customHeight="1" x14ac:dyDescent="0.3">
      <c r="A21" s="583"/>
      <c r="B21" s="47"/>
      <c r="C21" s="48">
        <v>2016</v>
      </c>
      <c r="D21" s="48"/>
      <c r="E21" s="48"/>
      <c r="F21" s="48"/>
      <c r="G21" s="48">
        <v>2017</v>
      </c>
      <c r="H21" s="48"/>
      <c r="I21" s="48">
        <v>2018</v>
      </c>
      <c r="J21" s="48"/>
      <c r="K21" s="48">
        <v>2019</v>
      </c>
      <c r="L21" s="48"/>
      <c r="M21" s="48">
        <v>2020</v>
      </c>
      <c r="N21" s="48"/>
      <c r="O21" s="143">
        <v>2021</v>
      </c>
      <c r="P21" s="48"/>
      <c r="Q21" s="143">
        <v>2022</v>
      </c>
      <c r="R21" s="48"/>
      <c r="S21" s="48">
        <v>2022</v>
      </c>
      <c r="T21" s="51"/>
      <c r="U21" s="51"/>
      <c r="V21" s="52"/>
    </row>
    <row r="22" spans="1:22" s="35" customFormat="1" ht="86.25" customHeight="1" x14ac:dyDescent="0.3">
      <c r="A22" s="583"/>
      <c r="B22" s="147" t="s">
        <v>1109</v>
      </c>
      <c r="C22" s="148">
        <v>80</v>
      </c>
      <c r="D22" s="139"/>
      <c r="E22" s="284"/>
      <c r="F22" s="139"/>
      <c r="G22" s="148">
        <v>92</v>
      </c>
      <c r="H22" s="139"/>
      <c r="I22" s="148">
        <v>90</v>
      </c>
      <c r="J22" s="148"/>
      <c r="K22" s="148">
        <v>92</v>
      </c>
      <c r="L22" s="139"/>
      <c r="M22" s="148">
        <v>95</v>
      </c>
      <c r="N22" s="43"/>
      <c r="O22" s="148">
        <v>90</v>
      </c>
      <c r="P22" s="43"/>
      <c r="Q22" s="148">
        <v>99</v>
      </c>
      <c r="R22" s="43"/>
      <c r="S22" s="44">
        <v>80</v>
      </c>
      <c r="T22" s="45"/>
      <c r="U22" s="45" t="s">
        <v>15</v>
      </c>
      <c r="V22" s="46" t="s">
        <v>15</v>
      </c>
    </row>
    <row r="23" spans="1:22" s="35" customFormat="1" ht="15" customHeight="1" x14ac:dyDescent="0.3">
      <c r="A23" s="584"/>
      <c r="B23" s="47"/>
      <c r="C23" s="48">
        <v>2016</v>
      </c>
      <c r="D23" s="48"/>
      <c r="E23" s="48"/>
      <c r="F23" s="48"/>
      <c r="G23" s="48">
        <v>2017</v>
      </c>
      <c r="H23" s="48"/>
      <c r="I23" s="48">
        <v>2018</v>
      </c>
      <c r="J23" s="48"/>
      <c r="K23" s="48">
        <v>2019</v>
      </c>
      <c r="L23" s="48"/>
      <c r="M23" s="48">
        <v>2020</v>
      </c>
      <c r="N23" s="48"/>
      <c r="O23" s="143">
        <v>2021</v>
      </c>
      <c r="P23" s="48"/>
      <c r="Q23" s="143">
        <v>2022</v>
      </c>
      <c r="R23" s="48"/>
      <c r="S23" s="48">
        <v>2022</v>
      </c>
      <c r="T23" s="51"/>
      <c r="U23" s="51"/>
      <c r="V23" s="52"/>
    </row>
    <row r="24" spans="1:22" s="35" customFormat="1" ht="15" customHeight="1" x14ac:dyDescent="0.3">
      <c r="A24" s="579" t="s">
        <v>103</v>
      </c>
      <c r="B24" s="580"/>
      <c r="C24" s="580"/>
      <c r="D24" s="580"/>
      <c r="E24" s="580"/>
      <c r="F24" s="580"/>
      <c r="G24" s="580"/>
      <c r="H24" s="580"/>
      <c r="I24" s="580"/>
      <c r="J24" s="580"/>
      <c r="K24" s="580"/>
      <c r="L24" s="580"/>
      <c r="M24" s="580"/>
      <c r="N24" s="580"/>
      <c r="O24" s="580"/>
      <c r="P24" s="580"/>
      <c r="Q24" s="580"/>
      <c r="R24" s="580"/>
      <c r="S24" s="580"/>
      <c r="T24" s="580"/>
      <c r="U24" s="580"/>
      <c r="V24" s="581"/>
    </row>
    <row r="25" spans="1:22" s="35" customFormat="1" ht="65.150000000000006" customHeight="1" x14ac:dyDescent="0.3">
      <c r="A25" s="582" t="s">
        <v>512</v>
      </c>
      <c r="B25" s="219" t="s">
        <v>1110</v>
      </c>
      <c r="C25" s="144">
        <v>52</v>
      </c>
      <c r="D25" s="308"/>
      <c r="E25" s="313"/>
      <c r="F25" s="315"/>
      <c r="G25" s="313">
        <v>60</v>
      </c>
      <c r="H25" s="315"/>
      <c r="I25" s="313">
        <v>57</v>
      </c>
      <c r="J25" s="315"/>
      <c r="K25" s="144">
        <v>61</v>
      </c>
      <c r="L25" s="145"/>
      <c r="M25" s="144">
        <v>58</v>
      </c>
      <c r="N25" s="145"/>
      <c r="O25" s="144">
        <v>55</v>
      </c>
      <c r="P25" s="145"/>
      <c r="Q25" s="144"/>
      <c r="R25" s="145"/>
      <c r="S25" s="144">
        <v>59</v>
      </c>
      <c r="T25" s="45"/>
      <c r="U25" s="45" t="s">
        <v>135</v>
      </c>
      <c r="V25" s="52" t="s">
        <v>102</v>
      </c>
    </row>
    <row r="26" spans="1:22" s="35" customFormat="1" ht="15" customHeight="1" x14ac:dyDescent="0.3">
      <c r="A26" s="583"/>
      <c r="B26" s="219"/>
      <c r="C26" s="143">
        <v>2015</v>
      </c>
      <c r="D26" s="143"/>
      <c r="E26" s="143"/>
      <c r="F26" s="143"/>
      <c r="G26" s="143">
        <v>2017</v>
      </c>
      <c r="H26" s="143"/>
      <c r="I26" s="143">
        <v>2018</v>
      </c>
      <c r="J26" s="143"/>
      <c r="K26" s="143">
        <v>2019</v>
      </c>
      <c r="L26" s="143"/>
      <c r="M26" s="143">
        <v>2020</v>
      </c>
      <c r="N26" s="143"/>
      <c r="O26" s="143">
        <v>2021</v>
      </c>
      <c r="P26" s="143"/>
      <c r="Q26" s="143">
        <v>2022</v>
      </c>
      <c r="R26" s="143"/>
      <c r="S26" s="143">
        <v>2022</v>
      </c>
      <c r="T26" s="51"/>
      <c r="U26" s="51"/>
      <c r="V26" s="52"/>
    </row>
    <row r="27" spans="1:22" s="35" customFormat="1" ht="65.150000000000006" customHeight="1" x14ac:dyDescent="0.3">
      <c r="A27" s="583"/>
      <c r="B27" s="543" t="s">
        <v>1111</v>
      </c>
      <c r="C27" s="201">
        <v>59</v>
      </c>
      <c r="D27" s="202"/>
      <c r="E27" s="172"/>
      <c r="F27" s="202"/>
      <c r="G27" s="333">
        <v>59</v>
      </c>
      <c r="H27" s="202"/>
      <c r="I27" s="250">
        <v>60</v>
      </c>
      <c r="J27" s="315"/>
      <c r="K27" s="250">
        <v>55</v>
      </c>
      <c r="L27" s="202"/>
      <c r="M27" s="144"/>
      <c r="N27" s="202"/>
      <c r="O27" s="144"/>
      <c r="P27" s="202"/>
      <c r="Q27" s="144"/>
      <c r="R27" s="202"/>
      <c r="S27" s="201">
        <v>61</v>
      </c>
      <c r="T27" s="45"/>
      <c r="U27" s="45" t="s">
        <v>135</v>
      </c>
      <c r="V27" s="52" t="s">
        <v>102</v>
      </c>
    </row>
    <row r="28" spans="1:22" s="35" customFormat="1" ht="15" customHeight="1" x14ac:dyDescent="0.3">
      <c r="A28" s="583"/>
      <c r="B28" s="219"/>
      <c r="C28" s="143">
        <v>2016</v>
      </c>
      <c r="D28" s="143"/>
      <c r="E28" s="143"/>
      <c r="F28" s="143"/>
      <c r="G28" s="143">
        <v>2017</v>
      </c>
      <c r="H28" s="143"/>
      <c r="I28" s="143">
        <v>2018</v>
      </c>
      <c r="J28" s="143"/>
      <c r="K28" s="143">
        <v>2019</v>
      </c>
      <c r="L28" s="143"/>
      <c r="M28" s="143">
        <v>2020</v>
      </c>
      <c r="N28" s="143"/>
      <c r="O28" s="143">
        <v>2021</v>
      </c>
      <c r="P28" s="143"/>
      <c r="Q28" s="143">
        <v>2022</v>
      </c>
      <c r="R28" s="143"/>
      <c r="S28" s="143">
        <v>2022</v>
      </c>
      <c r="T28" s="51"/>
      <c r="U28" s="51"/>
      <c r="V28" s="52"/>
    </row>
    <row r="29" spans="1:22" s="35" customFormat="1" ht="65.150000000000006" customHeight="1" x14ac:dyDescent="0.3">
      <c r="A29" s="583"/>
      <c r="B29" s="516" t="s">
        <v>513</v>
      </c>
      <c r="C29" s="192" t="s">
        <v>514</v>
      </c>
      <c r="D29" s="187"/>
      <c r="E29" s="187"/>
      <c r="F29" s="187"/>
      <c r="G29" s="192"/>
      <c r="H29" s="187"/>
      <c r="I29" s="192" t="s">
        <v>515</v>
      </c>
      <c r="J29" s="192"/>
      <c r="K29" s="192"/>
      <c r="L29" s="187"/>
      <c r="M29" s="192" t="s">
        <v>515</v>
      </c>
      <c r="N29" s="187"/>
      <c r="O29" s="144"/>
      <c r="P29" s="187"/>
      <c r="Q29" s="192" t="s">
        <v>515</v>
      </c>
      <c r="R29" s="187"/>
      <c r="S29" s="192" t="s">
        <v>515</v>
      </c>
      <c r="T29" s="175"/>
      <c r="U29" s="45" t="s">
        <v>135</v>
      </c>
      <c r="V29" s="52" t="s">
        <v>102</v>
      </c>
    </row>
    <row r="30" spans="1:22" s="35" customFormat="1" ht="15" customHeight="1" x14ac:dyDescent="0.3">
      <c r="A30" s="583"/>
      <c r="B30" s="219"/>
      <c r="C30" s="143">
        <v>2016</v>
      </c>
      <c r="D30" s="143"/>
      <c r="E30" s="143"/>
      <c r="F30" s="143"/>
      <c r="G30" s="143">
        <v>2017</v>
      </c>
      <c r="H30" s="143"/>
      <c r="I30" s="143">
        <v>2018</v>
      </c>
      <c r="J30" s="143"/>
      <c r="K30" s="143">
        <v>2019</v>
      </c>
      <c r="L30" s="143"/>
      <c r="M30" s="143">
        <v>2020</v>
      </c>
      <c r="N30" s="143"/>
      <c r="O30" s="143">
        <v>2021</v>
      </c>
      <c r="P30" s="143"/>
      <c r="Q30" s="143">
        <v>2022</v>
      </c>
      <c r="R30" s="143"/>
      <c r="S30" s="143">
        <v>2022</v>
      </c>
      <c r="T30" s="140"/>
      <c r="U30" s="140"/>
      <c r="V30" s="146"/>
    </row>
    <row r="31" spans="1:22" s="35" customFormat="1" ht="65.150000000000006" customHeight="1" x14ac:dyDescent="0.3">
      <c r="A31" s="583"/>
      <c r="B31" s="219" t="s">
        <v>1112</v>
      </c>
      <c r="C31" s="144">
        <v>57</v>
      </c>
      <c r="D31" s="308"/>
      <c r="E31" s="313"/>
      <c r="F31" s="315"/>
      <c r="G31" s="313">
        <v>53</v>
      </c>
      <c r="H31" s="315"/>
      <c r="I31" s="313">
        <v>56</v>
      </c>
      <c r="J31" s="315"/>
      <c r="K31" s="144">
        <v>56</v>
      </c>
      <c r="L31" s="145"/>
      <c r="M31" s="144">
        <v>57</v>
      </c>
      <c r="N31" s="145"/>
      <c r="O31" s="144">
        <v>58</v>
      </c>
      <c r="P31" s="145"/>
      <c r="Q31" s="144"/>
      <c r="R31" s="145"/>
      <c r="S31" s="144">
        <v>60</v>
      </c>
      <c r="T31" s="45"/>
      <c r="U31" s="45" t="s">
        <v>135</v>
      </c>
      <c r="V31" s="52" t="s">
        <v>102</v>
      </c>
    </row>
    <row r="32" spans="1:22" s="35" customFormat="1" ht="15" customHeight="1" x14ac:dyDescent="0.3">
      <c r="A32" s="583"/>
      <c r="B32" s="219"/>
      <c r="C32" s="143">
        <v>2015</v>
      </c>
      <c r="D32" s="143"/>
      <c r="E32" s="143"/>
      <c r="F32" s="143"/>
      <c r="G32" s="143">
        <v>2017</v>
      </c>
      <c r="H32" s="143"/>
      <c r="I32" s="143">
        <v>2018</v>
      </c>
      <c r="J32" s="143"/>
      <c r="K32" s="143">
        <v>2019</v>
      </c>
      <c r="L32" s="143"/>
      <c r="M32" s="143">
        <v>2020</v>
      </c>
      <c r="N32" s="143"/>
      <c r="O32" s="143">
        <v>2021</v>
      </c>
      <c r="P32" s="143"/>
      <c r="Q32" s="143">
        <v>2022</v>
      </c>
      <c r="R32" s="143"/>
      <c r="S32" s="143">
        <v>2022</v>
      </c>
      <c r="T32" s="51"/>
      <c r="U32" s="51"/>
      <c r="V32" s="52"/>
    </row>
    <row r="33" spans="1:22" s="35" customFormat="1" ht="65.150000000000006" customHeight="1" x14ac:dyDescent="0.3">
      <c r="A33" s="583"/>
      <c r="B33" s="543" t="s">
        <v>1113</v>
      </c>
      <c r="C33" s="144">
        <v>17.8</v>
      </c>
      <c r="D33" s="202"/>
      <c r="E33" s="172"/>
      <c r="F33" s="202"/>
      <c r="G33" s="333">
        <v>100</v>
      </c>
      <c r="H33" s="202"/>
      <c r="I33" s="250">
        <v>100</v>
      </c>
      <c r="J33" s="315"/>
      <c r="K33" s="250">
        <v>100</v>
      </c>
      <c r="L33" s="202"/>
      <c r="M33" s="148"/>
      <c r="N33" s="43"/>
      <c r="O33" s="148"/>
      <c r="P33" s="202"/>
      <c r="Q33" s="148">
        <v>100</v>
      </c>
      <c r="R33" s="202"/>
      <c r="S33" s="201">
        <v>100</v>
      </c>
      <c r="T33" s="45"/>
      <c r="U33" s="45" t="s">
        <v>15</v>
      </c>
      <c r="V33" s="52" t="s">
        <v>15</v>
      </c>
    </row>
    <row r="34" spans="1:22" s="35" customFormat="1" ht="15" customHeight="1" x14ac:dyDescent="0.3">
      <c r="A34" s="583"/>
      <c r="B34" s="219"/>
      <c r="C34" s="143">
        <v>2016</v>
      </c>
      <c r="D34" s="143"/>
      <c r="E34" s="143"/>
      <c r="F34" s="143"/>
      <c r="G34" s="143">
        <v>2017</v>
      </c>
      <c r="H34" s="143"/>
      <c r="I34" s="143">
        <v>2018</v>
      </c>
      <c r="J34" s="143"/>
      <c r="K34" s="143">
        <v>2019</v>
      </c>
      <c r="L34" s="143"/>
      <c r="M34" s="143">
        <v>2020</v>
      </c>
      <c r="N34" s="143"/>
      <c r="O34" s="143">
        <v>2021</v>
      </c>
      <c r="P34" s="143"/>
      <c r="Q34" s="143">
        <v>2022</v>
      </c>
      <c r="R34" s="143"/>
      <c r="S34" s="143">
        <v>2022</v>
      </c>
      <c r="T34" s="51"/>
      <c r="U34" s="51"/>
      <c r="V34" s="52"/>
    </row>
    <row r="35" spans="1:22" s="35" customFormat="1" ht="65.150000000000006" customHeight="1" x14ac:dyDescent="0.3">
      <c r="A35" s="583"/>
      <c r="B35" s="516" t="s">
        <v>1114</v>
      </c>
      <c r="C35" s="144">
        <v>17.8</v>
      </c>
      <c r="D35" s="187"/>
      <c r="E35" s="187"/>
      <c r="F35" s="187"/>
      <c r="G35" s="192">
        <v>27</v>
      </c>
      <c r="H35" s="187"/>
      <c r="I35" s="192">
        <v>16</v>
      </c>
      <c r="J35" s="192"/>
      <c r="K35" s="192">
        <v>22</v>
      </c>
      <c r="L35" s="187"/>
      <c r="M35" s="148"/>
      <c r="N35" s="43"/>
      <c r="O35" s="148"/>
      <c r="P35" s="187"/>
      <c r="Q35" s="148">
        <v>21</v>
      </c>
      <c r="R35" s="187"/>
      <c r="S35" s="192" t="s">
        <v>442</v>
      </c>
      <c r="T35" s="175"/>
      <c r="U35" s="175" t="s">
        <v>135</v>
      </c>
      <c r="V35" s="188" t="s">
        <v>15</v>
      </c>
    </row>
    <row r="36" spans="1:22" s="35" customFormat="1" ht="15" customHeight="1" x14ac:dyDescent="0.3">
      <c r="A36" s="583"/>
      <c r="B36" s="219"/>
      <c r="C36" s="143">
        <v>2016</v>
      </c>
      <c r="D36" s="143"/>
      <c r="E36" s="143"/>
      <c r="F36" s="143"/>
      <c r="G36" s="143">
        <v>2017</v>
      </c>
      <c r="H36" s="143"/>
      <c r="I36" s="143">
        <v>2018</v>
      </c>
      <c r="J36" s="143"/>
      <c r="K36" s="143">
        <v>2019</v>
      </c>
      <c r="L36" s="143"/>
      <c r="M36" s="143">
        <v>2020</v>
      </c>
      <c r="N36" s="143"/>
      <c r="O36" s="143">
        <v>2021</v>
      </c>
      <c r="P36" s="143"/>
      <c r="Q36" s="143">
        <v>2022</v>
      </c>
      <c r="R36" s="143"/>
      <c r="S36" s="143">
        <v>2022</v>
      </c>
      <c r="T36" s="140"/>
      <c r="U36" s="140"/>
      <c r="V36" s="146"/>
    </row>
    <row r="37" spans="1:22" s="35" customFormat="1" ht="15" customHeight="1" x14ac:dyDescent="0.3">
      <c r="A37" s="583"/>
      <c r="B37" s="598" t="s">
        <v>106</v>
      </c>
      <c r="C37" s="598"/>
      <c r="D37" s="598"/>
      <c r="E37" s="598"/>
      <c r="F37" s="598"/>
      <c r="G37" s="598"/>
      <c r="H37" s="598"/>
      <c r="I37" s="598"/>
      <c r="J37" s="598"/>
      <c r="K37" s="598"/>
      <c r="L37" s="598"/>
      <c r="M37" s="598"/>
      <c r="N37" s="598"/>
      <c r="O37" s="598"/>
      <c r="P37" s="598"/>
      <c r="Q37" s="598"/>
      <c r="R37" s="598"/>
      <c r="S37" s="598"/>
      <c r="T37" s="598"/>
      <c r="U37" s="598"/>
      <c r="V37" s="599"/>
    </row>
    <row r="38" spans="1:22" s="35" customFormat="1" ht="95.25" customHeight="1" x14ac:dyDescent="0.3">
      <c r="A38" s="583"/>
      <c r="B38" s="218" t="s">
        <v>1115</v>
      </c>
      <c r="C38" s="200">
        <v>0</v>
      </c>
      <c r="D38" s="265"/>
      <c r="E38" s="200"/>
      <c r="F38" s="265"/>
      <c r="G38" s="200"/>
      <c r="H38" s="271"/>
      <c r="I38" s="200"/>
      <c r="J38" s="200"/>
      <c r="K38" s="200"/>
      <c r="L38" s="265"/>
      <c r="M38" s="200">
        <v>0</v>
      </c>
      <c r="N38" s="265"/>
      <c r="O38" s="248">
        <v>48.172785304619062</v>
      </c>
      <c r="P38" s="265"/>
      <c r="Q38" s="248">
        <v>67.874533573553151</v>
      </c>
      <c r="R38" s="265"/>
      <c r="S38" s="200">
        <v>79</v>
      </c>
      <c r="T38" s="140"/>
      <c r="U38" s="140" t="s">
        <v>0</v>
      </c>
      <c r="V38" s="270" t="s">
        <v>0</v>
      </c>
    </row>
    <row r="39" spans="1:22" s="35" customFormat="1" ht="15" customHeight="1" x14ac:dyDescent="0.3">
      <c r="A39" s="583"/>
      <c r="B39" s="219"/>
      <c r="C39" s="143">
        <v>2016</v>
      </c>
      <c r="D39" s="143"/>
      <c r="E39" s="143"/>
      <c r="F39" s="143"/>
      <c r="G39" s="143">
        <v>2017</v>
      </c>
      <c r="H39" s="143"/>
      <c r="I39" s="265">
        <v>2018</v>
      </c>
      <c r="J39" s="265"/>
      <c r="K39" s="143">
        <v>2019</v>
      </c>
      <c r="L39" s="143"/>
      <c r="M39" s="143">
        <v>2020</v>
      </c>
      <c r="N39" s="143"/>
      <c r="O39" s="143">
        <v>2021</v>
      </c>
      <c r="P39" s="143"/>
      <c r="Q39" s="143">
        <v>2022</v>
      </c>
      <c r="R39" s="143"/>
      <c r="S39" s="143">
        <v>2022</v>
      </c>
      <c r="T39" s="140"/>
      <c r="U39" s="140"/>
      <c r="V39" s="146"/>
    </row>
    <row r="40" spans="1:22" s="35" customFormat="1" ht="65.150000000000006" customHeight="1" x14ac:dyDescent="0.3">
      <c r="A40" s="583"/>
      <c r="B40" s="218" t="s">
        <v>516</v>
      </c>
      <c r="C40" s="200">
        <v>36</v>
      </c>
      <c r="D40" s="265"/>
      <c r="E40" s="200"/>
      <c r="F40" s="265"/>
      <c r="G40" s="200">
        <v>50</v>
      </c>
      <c r="H40" s="271"/>
      <c r="I40" s="200">
        <v>30</v>
      </c>
      <c r="J40" s="200"/>
      <c r="K40" s="200">
        <v>17</v>
      </c>
      <c r="L40" s="265"/>
      <c r="M40" s="200">
        <v>12.66</v>
      </c>
      <c r="N40" s="265"/>
      <c r="O40" s="200">
        <v>34</v>
      </c>
      <c r="P40" s="265"/>
      <c r="Q40" s="200">
        <v>37</v>
      </c>
      <c r="R40" s="265"/>
      <c r="S40" s="200">
        <v>100</v>
      </c>
      <c r="T40" s="140"/>
      <c r="U40" s="140" t="s">
        <v>105</v>
      </c>
      <c r="V40" s="270" t="s">
        <v>105</v>
      </c>
    </row>
    <row r="41" spans="1:22" s="35" customFormat="1" ht="15" customHeight="1" x14ac:dyDescent="0.3">
      <c r="A41" s="583"/>
      <c r="B41" s="219"/>
      <c r="C41" s="143">
        <v>2016</v>
      </c>
      <c r="D41" s="143"/>
      <c r="E41" s="143"/>
      <c r="F41" s="143"/>
      <c r="G41" s="143">
        <v>2017</v>
      </c>
      <c r="H41" s="143"/>
      <c r="I41" s="265">
        <v>2018</v>
      </c>
      <c r="J41" s="265"/>
      <c r="K41" s="143">
        <v>2019</v>
      </c>
      <c r="L41" s="143"/>
      <c r="M41" s="143">
        <v>2020</v>
      </c>
      <c r="N41" s="143"/>
      <c r="O41" s="143">
        <v>2021</v>
      </c>
      <c r="P41" s="143"/>
      <c r="Q41" s="143">
        <v>2022</v>
      </c>
      <c r="R41" s="143"/>
      <c r="S41" s="143">
        <v>2022</v>
      </c>
      <c r="T41" s="140"/>
      <c r="U41" s="140"/>
      <c r="V41" s="146"/>
    </row>
    <row r="42" spans="1:22" s="35" customFormat="1" ht="90" customHeight="1" x14ac:dyDescent="0.3">
      <c r="A42" s="583"/>
      <c r="B42" s="218" t="s">
        <v>1052</v>
      </c>
      <c r="C42" s="200">
        <v>80</v>
      </c>
      <c r="D42" s="265"/>
      <c r="E42" s="200"/>
      <c r="F42" s="265"/>
      <c r="G42" s="248">
        <v>90</v>
      </c>
      <c r="H42" s="179"/>
      <c r="I42" s="248">
        <v>92</v>
      </c>
      <c r="J42" s="248"/>
      <c r="K42" s="248">
        <v>93</v>
      </c>
      <c r="L42" s="264"/>
      <c r="M42" s="248">
        <v>99.87</v>
      </c>
      <c r="N42" s="264"/>
      <c r="O42" s="248">
        <v>47.9</v>
      </c>
      <c r="P42" s="264"/>
      <c r="Q42" s="248">
        <v>82.38</v>
      </c>
      <c r="R42" s="265"/>
      <c r="S42" s="200">
        <v>90</v>
      </c>
      <c r="T42" s="140"/>
      <c r="U42" s="140" t="s">
        <v>108</v>
      </c>
      <c r="V42" s="270" t="s">
        <v>108</v>
      </c>
    </row>
    <row r="43" spans="1:22" s="35" customFormat="1" ht="15" customHeight="1" x14ac:dyDescent="0.3">
      <c r="A43" s="583"/>
      <c r="B43" s="219"/>
      <c r="C43" s="143">
        <v>2016</v>
      </c>
      <c r="D43" s="143"/>
      <c r="E43" s="143"/>
      <c r="F43" s="143"/>
      <c r="G43" s="143">
        <v>2017</v>
      </c>
      <c r="H43" s="143"/>
      <c r="I43" s="265">
        <v>2018</v>
      </c>
      <c r="J43" s="265"/>
      <c r="K43" s="143">
        <v>2019</v>
      </c>
      <c r="L43" s="143"/>
      <c r="M43" s="143">
        <v>2020</v>
      </c>
      <c r="N43" s="143"/>
      <c r="O43" s="143">
        <v>2021</v>
      </c>
      <c r="P43" s="143"/>
      <c r="Q43" s="143">
        <v>2022</v>
      </c>
      <c r="R43" s="143"/>
      <c r="S43" s="143">
        <v>2022</v>
      </c>
      <c r="T43" s="140"/>
      <c r="U43" s="140"/>
      <c r="V43" s="146"/>
    </row>
    <row r="44" spans="1:22" s="35" customFormat="1" ht="15" customHeight="1" x14ac:dyDescent="0.3">
      <c r="A44" s="583"/>
      <c r="B44" s="589" t="s">
        <v>517</v>
      </c>
      <c r="C44" s="589"/>
      <c r="D44" s="589"/>
      <c r="E44" s="589"/>
      <c r="F44" s="589"/>
      <c r="G44" s="589"/>
      <c r="H44" s="589"/>
      <c r="I44" s="589"/>
      <c r="J44" s="589"/>
      <c r="K44" s="589"/>
      <c r="L44" s="589"/>
      <c r="M44" s="589"/>
      <c r="N44" s="589"/>
      <c r="O44" s="589"/>
      <c r="P44" s="589"/>
      <c r="Q44" s="589"/>
      <c r="R44" s="589"/>
      <c r="S44" s="589"/>
      <c r="T44" s="589"/>
      <c r="U44" s="589"/>
      <c r="V44" s="590"/>
    </row>
    <row r="45" spans="1:22" s="35" customFormat="1" ht="71.25" customHeight="1" x14ac:dyDescent="0.3">
      <c r="A45" s="583"/>
      <c r="B45" s="337" t="s">
        <v>518</v>
      </c>
      <c r="C45" s="200">
        <v>93</v>
      </c>
      <c r="D45" s="265"/>
      <c r="E45" s="200"/>
      <c r="F45" s="265"/>
      <c r="G45" s="200">
        <v>69</v>
      </c>
      <c r="H45" s="271"/>
      <c r="I45" s="200">
        <v>72</v>
      </c>
      <c r="J45" s="200"/>
      <c r="K45" s="200">
        <v>74</v>
      </c>
      <c r="L45" s="265"/>
      <c r="M45" s="200">
        <v>74</v>
      </c>
      <c r="N45" s="265"/>
      <c r="O45" s="200">
        <v>81</v>
      </c>
      <c r="P45" s="265"/>
      <c r="Q45" s="200">
        <v>79</v>
      </c>
      <c r="R45" s="265"/>
      <c r="S45" s="200">
        <v>100</v>
      </c>
      <c r="T45" s="140"/>
      <c r="U45" s="140" t="s">
        <v>135</v>
      </c>
      <c r="V45" s="409" t="s">
        <v>547</v>
      </c>
    </row>
    <row r="46" spans="1:22" s="35" customFormat="1" x14ac:dyDescent="0.3">
      <c r="A46" s="583"/>
      <c r="B46" s="219"/>
      <c r="C46" s="143">
        <v>2016</v>
      </c>
      <c r="D46" s="143"/>
      <c r="E46" s="143"/>
      <c r="F46" s="143"/>
      <c r="G46" s="143">
        <v>2017</v>
      </c>
      <c r="H46" s="143"/>
      <c r="I46" s="265">
        <v>2018</v>
      </c>
      <c r="J46" s="265"/>
      <c r="K46" s="143">
        <v>2019</v>
      </c>
      <c r="L46" s="143"/>
      <c r="M46" s="143">
        <v>2020</v>
      </c>
      <c r="N46" s="143"/>
      <c r="O46" s="143">
        <v>2021</v>
      </c>
      <c r="P46" s="143"/>
      <c r="Q46" s="143">
        <v>2022</v>
      </c>
      <c r="R46" s="143"/>
      <c r="S46" s="143">
        <v>2022</v>
      </c>
      <c r="T46" s="140"/>
      <c r="U46" s="140"/>
      <c r="V46" s="146"/>
    </row>
    <row r="47" spans="1:22" s="35" customFormat="1" ht="15" customHeight="1" x14ac:dyDescent="0.3">
      <c r="A47" s="583"/>
      <c r="B47" s="600" t="s">
        <v>519</v>
      </c>
      <c r="C47" s="600"/>
      <c r="D47" s="600"/>
      <c r="E47" s="600"/>
      <c r="F47" s="600"/>
      <c r="G47" s="600"/>
      <c r="H47" s="600"/>
      <c r="I47" s="600"/>
      <c r="J47" s="600"/>
      <c r="K47" s="600"/>
      <c r="L47" s="600"/>
      <c r="M47" s="600"/>
      <c r="N47" s="600"/>
      <c r="O47" s="600"/>
      <c r="P47" s="600"/>
      <c r="Q47" s="600"/>
      <c r="R47" s="600"/>
      <c r="S47" s="600"/>
      <c r="T47" s="600"/>
      <c r="U47" s="600"/>
      <c r="V47" s="601"/>
    </row>
    <row r="48" spans="1:22" s="35" customFormat="1" ht="65.150000000000006" customHeight="1" x14ac:dyDescent="0.3">
      <c r="A48" s="583"/>
      <c r="B48" s="548" t="s">
        <v>1116</v>
      </c>
      <c r="C48" s="200">
        <v>86</v>
      </c>
      <c r="D48" s="265"/>
      <c r="E48" s="200"/>
      <c r="F48" s="265"/>
      <c r="G48" s="200"/>
      <c r="H48" s="271"/>
      <c r="I48" s="200"/>
      <c r="J48" s="200"/>
      <c r="K48" s="200">
        <v>3</v>
      </c>
      <c r="L48" s="265"/>
      <c r="M48" s="200">
        <v>38</v>
      </c>
      <c r="N48" s="265"/>
      <c r="O48" s="200">
        <v>39</v>
      </c>
      <c r="P48" s="265"/>
      <c r="Q48" s="200">
        <v>39</v>
      </c>
      <c r="R48" s="265"/>
      <c r="S48" s="200">
        <v>100</v>
      </c>
      <c r="T48" s="140"/>
      <c r="U48" s="140" t="s">
        <v>135</v>
      </c>
      <c r="V48" s="409" t="s">
        <v>548</v>
      </c>
    </row>
    <row r="49" spans="1:22" s="35" customFormat="1" ht="15" customHeight="1" x14ac:dyDescent="0.3">
      <c r="A49" s="583"/>
      <c r="B49" s="219"/>
      <c r="C49" s="143">
        <v>2017</v>
      </c>
      <c r="D49" s="143"/>
      <c r="E49" s="143"/>
      <c r="F49" s="143"/>
      <c r="G49" s="143"/>
      <c r="H49" s="143"/>
      <c r="I49" s="265">
        <v>2018</v>
      </c>
      <c r="J49" s="265"/>
      <c r="K49" s="143">
        <v>2019</v>
      </c>
      <c r="L49" s="143"/>
      <c r="M49" s="143">
        <v>2020</v>
      </c>
      <c r="N49" s="143"/>
      <c r="O49" s="143">
        <v>2021</v>
      </c>
      <c r="P49" s="143"/>
      <c r="Q49" s="143">
        <v>2022</v>
      </c>
      <c r="R49" s="143"/>
      <c r="S49" s="143">
        <v>2022</v>
      </c>
      <c r="T49" s="140"/>
      <c r="U49" s="140"/>
      <c r="V49" s="146"/>
    </row>
    <row r="50" spans="1:22" s="35" customFormat="1" ht="65.150000000000006" customHeight="1" x14ac:dyDescent="0.3">
      <c r="A50" s="583"/>
      <c r="B50" s="549" t="s">
        <v>520</v>
      </c>
      <c r="C50" s="200">
        <v>100</v>
      </c>
      <c r="D50" s="265"/>
      <c r="E50" s="200"/>
      <c r="F50" s="265"/>
      <c r="G50" s="248">
        <v>99.02</v>
      </c>
      <c r="H50" s="179"/>
      <c r="I50" s="248">
        <v>99.51</v>
      </c>
      <c r="J50" s="248"/>
      <c r="K50" s="248">
        <v>100</v>
      </c>
      <c r="L50" s="264"/>
      <c r="M50" s="248">
        <v>99.01</v>
      </c>
      <c r="N50" s="264"/>
      <c r="O50" s="248">
        <v>99.51</v>
      </c>
      <c r="P50" s="264"/>
      <c r="Q50" s="248">
        <v>96.15</v>
      </c>
      <c r="R50" s="265"/>
      <c r="S50" s="200">
        <v>100</v>
      </c>
      <c r="T50" s="140"/>
      <c r="U50" s="140" t="s">
        <v>135</v>
      </c>
      <c r="V50" s="409" t="s">
        <v>549</v>
      </c>
    </row>
    <row r="51" spans="1:22" s="35" customFormat="1" ht="15" customHeight="1" x14ac:dyDescent="0.3">
      <c r="A51" s="584"/>
      <c r="B51" s="219"/>
      <c r="C51" s="143">
        <v>2016</v>
      </c>
      <c r="D51" s="143"/>
      <c r="E51" s="143"/>
      <c r="F51" s="143"/>
      <c r="G51" s="143">
        <v>2017</v>
      </c>
      <c r="H51" s="143"/>
      <c r="I51" s="265">
        <v>2018</v>
      </c>
      <c r="J51" s="265"/>
      <c r="K51" s="143">
        <v>2019</v>
      </c>
      <c r="L51" s="143"/>
      <c r="M51" s="143">
        <v>2020</v>
      </c>
      <c r="N51" s="143"/>
      <c r="O51" s="143">
        <v>2021</v>
      </c>
      <c r="P51" s="143"/>
      <c r="Q51" s="143">
        <v>2022</v>
      </c>
      <c r="R51" s="143"/>
      <c r="S51" s="143">
        <v>2022</v>
      </c>
      <c r="T51" s="140"/>
      <c r="U51" s="140"/>
      <c r="V51" s="146"/>
    </row>
    <row r="52" spans="1:22" s="35" customFormat="1" ht="15" customHeight="1" x14ac:dyDescent="0.3">
      <c r="A52" s="579" t="s">
        <v>107</v>
      </c>
      <c r="B52" s="580"/>
      <c r="C52" s="580"/>
      <c r="D52" s="580"/>
      <c r="E52" s="580"/>
      <c r="F52" s="580"/>
      <c r="G52" s="580"/>
      <c r="H52" s="580"/>
      <c r="I52" s="580"/>
      <c r="J52" s="580"/>
      <c r="K52" s="580"/>
      <c r="L52" s="580"/>
      <c r="M52" s="580"/>
      <c r="N52" s="580"/>
      <c r="O52" s="580"/>
      <c r="P52" s="580"/>
      <c r="Q52" s="580"/>
      <c r="R52" s="580"/>
      <c r="S52" s="580"/>
      <c r="T52" s="580"/>
      <c r="U52" s="580"/>
      <c r="V52" s="581"/>
    </row>
    <row r="53" spans="1:22" s="35" customFormat="1" ht="65.150000000000006" customHeight="1" x14ac:dyDescent="0.3">
      <c r="A53" s="582" t="s">
        <v>521</v>
      </c>
      <c r="B53" s="142" t="s">
        <v>523</v>
      </c>
      <c r="C53" s="144">
        <v>143</v>
      </c>
      <c r="D53" s="308"/>
      <c r="E53" s="313"/>
      <c r="F53" s="315"/>
      <c r="G53" s="313">
        <v>120</v>
      </c>
      <c r="H53" s="315"/>
      <c r="I53" s="313">
        <v>121</v>
      </c>
      <c r="J53" s="315"/>
      <c r="K53" s="144">
        <v>147</v>
      </c>
      <c r="L53" s="145"/>
      <c r="M53" s="144">
        <v>75</v>
      </c>
      <c r="N53" s="144"/>
      <c r="O53" s="144">
        <v>211</v>
      </c>
      <c r="P53" s="145"/>
      <c r="Q53" s="144">
        <v>289</v>
      </c>
      <c r="R53" s="145"/>
      <c r="S53" s="144">
        <v>948</v>
      </c>
      <c r="T53" s="141"/>
      <c r="U53" s="141" t="s">
        <v>105</v>
      </c>
      <c r="V53" s="146" t="s">
        <v>105</v>
      </c>
    </row>
    <row r="54" spans="1:22" s="35" customFormat="1" ht="15" customHeight="1" x14ac:dyDescent="0.3">
      <c r="A54" s="583"/>
      <c r="B54" s="47"/>
      <c r="C54" s="48">
        <v>2016</v>
      </c>
      <c r="D54" s="48"/>
      <c r="E54" s="48"/>
      <c r="F54" s="48"/>
      <c r="G54" s="48">
        <v>2017</v>
      </c>
      <c r="H54" s="48"/>
      <c r="I54" s="48">
        <v>2018</v>
      </c>
      <c r="J54" s="48"/>
      <c r="K54" s="48">
        <v>2019</v>
      </c>
      <c r="L54" s="48"/>
      <c r="M54" s="143">
        <v>2020</v>
      </c>
      <c r="N54" s="143"/>
      <c r="O54" s="143">
        <v>2021</v>
      </c>
      <c r="P54" s="48"/>
      <c r="Q54" s="143">
        <v>2022</v>
      </c>
      <c r="R54" s="48"/>
      <c r="S54" s="48">
        <v>2022</v>
      </c>
      <c r="T54" s="51"/>
      <c r="U54" s="51"/>
      <c r="V54" s="52"/>
    </row>
    <row r="55" spans="1:22" s="35" customFormat="1" ht="65.150000000000006" customHeight="1" x14ac:dyDescent="0.3">
      <c r="A55" s="583"/>
      <c r="B55" s="142" t="s">
        <v>522</v>
      </c>
      <c r="C55" s="144">
        <v>5</v>
      </c>
      <c r="D55" s="308"/>
      <c r="E55" s="313"/>
      <c r="F55" s="315"/>
      <c r="G55" s="313">
        <v>95</v>
      </c>
      <c r="H55" s="315"/>
      <c r="I55" s="313">
        <v>89</v>
      </c>
      <c r="J55" s="315"/>
      <c r="K55" s="144">
        <v>99</v>
      </c>
      <c r="L55" s="145"/>
      <c r="M55" s="144">
        <v>124</v>
      </c>
      <c r="N55" s="144"/>
      <c r="O55" s="144">
        <v>159</v>
      </c>
      <c r="P55" s="145"/>
      <c r="Q55" s="144">
        <v>1042</v>
      </c>
      <c r="R55" s="145"/>
      <c r="S55" s="144">
        <v>405</v>
      </c>
      <c r="T55" s="141"/>
      <c r="U55" s="141" t="s">
        <v>105</v>
      </c>
      <c r="V55" s="146" t="s">
        <v>105</v>
      </c>
    </row>
    <row r="56" spans="1:22" s="35" customFormat="1" ht="15" customHeight="1" x14ac:dyDescent="0.3">
      <c r="A56" s="583"/>
      <c r="B56" s="47"/>
      <c r="C56" s="48">
        <v>2015</v>
      </c>
      <c r="D56" s="48"/>
      <c r="E56" s="48">
        <v>2016</v>
      </c>
      <c r="F56" s="48"/>
      <c r="G56" s="48">
        <v>2017</v>
      </c>
      <c r="H56" s="48"/>
      <c r="I56" s="48">
        <v>2018</v>
      </c>
      <c r="J56" s="48"/>
      <c r="K56" s="48">
        <v>2019</v>
      </c>
      <c r="L56" s="48"/>
      <c r="M56" s="143">
        <v>2020</v>
      </c>
      <c r="N56" s="143"/>
      <c r="O56" s="143">
        <v>2021</v>
      </c>
      <c r="P56" s="48"/>
      <c r="Q56" s="143">
        <v>2022</v>
      </c>
      <c r="R56" s="48"/>
      <c r="S56" s="48">
        <v>2022</v>
      </c>
      <c r="T56" s="51"/>
      <c r="U56" s="51"/>
      <c r="V56" s="52"/>
    </row>
    <row r="57" spans="1:22" s="35" customFormat="1" ht="65.150000000000006" customHeight="1" x14ac:dyDescent="0.3">
      <c r="A57" s="583"/>
      <c r="B57" s="142" t="s">
        <v>524</v>
      </c>
      <c r="C57" s="144">
        <v>79</v>
      </c>
      <c r="D57" s="308"/>
      <c r="E57" s="313"/>
      <c r="F57" s="315"/>
      <c r="G57" s="313"/>
      <c r="H57" s="315"/>
      <c r="I57" s="313"/>
      <c r="J57" s="315"/>
      <c r="K57" s="144">
        <v>240</v>
      </c>
      <c r="L57" s="145"/>
      <c r="M57" s="144">
        <v>189</v>
      </c>
      <c r="N57" s="144"/>
      <c r="O57" s="144">
        <v>353</v>
      </c>
      <c r="P57" s="145"/>
      <c r="Q57" s="144">
        <v>933</v>
      </c>
      <c r="R57" s="145"/>
      <c r="S57" s="144">
        <v>359</v>
      </c>
      <c r="T57" s="141"/>
      <c r="U57" s="141" t="s">
        <v>105</v>
      </c>
      <c r="V57" s="146" t="s">
        <v>105</v>
      </c>
    </row>
    <row r="58" spans="1:22" s="35" customFormat="1" ht="15" customHeight="1" x14ac:dyDescent="0.3">
      <c r="A58" s="583"/>
      <c r="B58" s="47"/>
      <c r="C58" s="48">
        <v>2018</v>
      </c>
      <c r="D58" s="48"/>
      <c r="E58" s="48"/>
      <c r="F58" s="48"/>
      <c r="G58" s="48"/>
      <c r="H58" s="48"/>
      <c r="I58" s="48"/>
      <c r="J58" s="48"/>
      <c r="K58" s="48">
        <v>2019</v>
      </c>
      <c r="L58" s="48"/>
      <c r="M58" s="143">
        <v>2020</v>
      </c>
      <c r="N58" s="143"/>
      <c r="O58" s="143">
        <v>2021</v>
      </c>
      <c r="P58" s="48"/>
      <c r="Q58" s="143">
        <v>2022</v>
      </c>
      <c r="R58" s="48"/>
      <c r="S58" s="48">
        <v>2022</v>
      </c>
      <c r="T58" s="51"/>
      <c r="U58" s="51"/>
      <c r="V58" s="52"/>
    </row>
    <row r="59" spans="1:22" s="35" customFormat="1" ht="95.25" customHeight="1" x14ac:dyDescent="0.3">
      <c r="A59" s="583"/>
      <c r="B59" s="142" t="s">
        <v>1117</v>
      </c>
      <c r="C59" s="144">
        <v>50</v>
      </c>
      <c r="D59" s="308"/>
      <c r="E59" s="313"/>
      <c r="F59" s="315"/>
      <c r="G59" s="313">
        <v>53</v>
      </c>
      <c r="H59" s="240"/>
      <c r="I59" s="313">
        <v>53.2</v>
      </c>
      <c r="J59" s="240"/>
      <c r="K59" s="313">
        <v>50.8</v>
      </c>
      <c r="L59" s="252"/>
      <c r="M59" s="252">
        <v>51.7</v>
      </c>
      <c r="N59" s="252"/>
      <c r="O59" s="252">
        <v>52.4</v>
      </c>
      <c r="P59" s="50"/>
      <c r="Q59" s="252">
        <v>45</v>
      </c>
      <c r="R59" s="50"/>
      <c r="S59" s="49">
        <v>50</v>
      </c>
      <c r="T59" s="45"/>
      <c r="U59" s="45" t="s">
        <v>550</v>
      </c>
      <c r="V59" s="52" t="s">
        <v>550</v>
      </c>
    </row>
    <row r="60" spans="1:22" s="35" customFormat="1" ht="15" customHeight="1" x14ac:dyDescent="0.3">
      <c r="A60" s="583"/>
      <c r="B60" s="47"/>
      <c r="C60" s="48">
        <v>2016</v>
      </c>
      <c r="D60" s="48"/>
      <c r="E60" s="48"/>
      <c r="F60" s="48"/>
      <c r="G60" s="48">
        <v>2017</v>
      </c>
      <c r="H60" s="48"/>
      <c r="I60" s="48">
        <v>2018</v>
      </c>
      <c r="J60" s="48"/>
      <c r="K60" s="48">
        <v>2019</v>
      </c>
      <c r="L60" s="48"/>
      <c r="M60" s="143">
        <v>2020</v>
      </c>
      <c r="N60" s="143"/>
      <c r="O60" s="143">
        <v>2021</v>
      </c>
      <c r="P60" s="48"/>
      <c r="Q60" s="143">
        <v>2022</v>
      </c>
      <c r="R60" s="48"/>
      <c r="S60" s="48">
        <v>2022</v>
      </c>
      <c r="T60" s="51"/>
      <c r="U60" s="51"/>
      <c r="V60" s="52"/>
    </row>
    <row r="61" spans="1:22" s="35" customFormat="1" ht="98.25" customHeight="1" x14ac:dyDescent="0.3">
      <c r="A61" s="583"/>
      <c r="B61" s="142" t="s">
        <v>525</v>
      </c>
      <c r="C61" s="144">
        <v>105</v>
      </c>
      <c r="D61" s="308"/>
      <c r="E61" s="313"/>
      <c r="F61" s="315"/>
      <c r="G61" s="313">
        <v>151</v>
      </c>
      <c r="H61" s="315"/>
      <c r="I61" s="313">
        <v>97</v>
      </c>
      <c r="J61" s="315"/>
      <c r="K61" s="144">
        <v>93</v>
      </c>
      <c r="L61" s="50"/>
      <c r="M61" s="49">
        <v>45</v>
      </c>
      <c r="N61" s="49"/>
      <c r="O61" s="49">
        <v>79</v>
      </c>
      <c r="P61" s="50"/>
      <c r="Q61" s="49">
        <v>87</v>
      </c>
      <c r="R61" s="50"/>
      <c r="S61" s="49">
        <v>420</v>
      </c>
      <c r="T61" s="45"/>
      <c r="U61" s="45" t="s">
        <v>550</v>
      </c>
      <c r="V61" s="52" t="s">
        <v>550</v>
      </c>
    </row>
    <row r="62" spans="1:22" s="35" customFormat="1" ht="15" customHeight="1" x14ac:dyDescent="0.3">
      <c r="A62" s="584"/>
      <c r="B62" s="47"/>
      <c r="C62" s="48">
        <v>2016</v>
      </c>
      <c r="D62" s="48"/>
      <c r="E62" s="48"/>
      <c r="F62" s="48"/>
      <c r="G62" s="48">
        <v>2017</v>
      </c>
      <c r="H62" s="48"/>
      <c r="I62" s="48">
        <v>2018</v>
      </c>
      <c r="J62" s="48"/>
      <c r="K62" s="48">
        <v>2019</v>
      </c>
      <c r="L62" s="48"/>
      <c r="M62" s="143">
        <v>2020</v>
      </c>
      <c r="N62" s="143"/>
      <c r="O62" s="143">
        <v>2021</v>
      </c>
      <c r="P62" s="48"/>
      <c r="Q62" s="143">
        <v>2022</v>
      </c>
      <c r="R62" s="48"/>
      <c r="S62" s="48">
        <v>2022</v>
      </c>
      <c r="T62" s="51"/>
      <c r="U62" s="51"/>
      <c r="V62" s="52"/>
    </row>
    <row r="63" spans="1:22" s="35" customFormat="1" ht="15" customHeight="1" x14ac:dyDescent="0.3">
      <c r="A63" s="585" t="s">
        <v>109</v>
      </c>
      <c r="B63" s="586"/>
      <c r="C63" s="586"/>
      <c r="D63" s="586"/>
      <c r="E63" s="586"/>
      <c r="F63" s="586"/>
      <c r="G63" s="586"/>
      <c r="H63" s="586"/>
      <c r="I63" s="586"/>
      <c r="J63" s="586"/>
      <c r="K63" s="586"/>
      <c r="L63" s="586"/>
      <c r="M63" s="586"/>
      <c r="N63" s="586"/>
      <c r="O63" s="586"/>
      <c r="P63" s="586"/>
      <c r="Q63" s="586"/>
      <c r="R63" s="586"/>
      <c r="S63" s="586"/>
      <c r="T63" s="586"/>
      <c r="U63" s="586"/>
      <c r="V63" s="587"/>
    </row>
    <row r="64" spans="1:22" s="35" customFormat="1" ht="65.150000000000006" customHeight="1" x14ac:dyDescent="0.3">
      <c r="A64" s="582" t="s">
        <v>110</v>
      </c>
      <c r="B64" s="142" t="s">
        <v>1118</v>
      </c>
      <c r="C64" s="313">
        <v>40</v>
      </c>
      <c r="D64" s="308"/>
      <c r="E64" s="313"/>
      <c r="F64" s="308"/>
      <c r="G64" s="313">
        <v>39</v>
      </c>
      <c r="H64" s="308"/>
      <c r="I64" s="313">
        <v>34</v>
      </c>
      <c r="J64" s="308"/>
      <c r="K64" s="313">
        <v>31</v>
      </c>
      <c r="L64" s="314"/>
      <c r="M64" s="252">
        <v>34</v>
      </c>
      <c r="N64" s="50"/>
      <c r="O64" s="144">
        <v>34</v>
      </c>
      <c r="P64" s="50"/>
      <c r="Q64" s="144"/>
      <c r="R64" s="50"/>
      <c r="S64" s="49">
        <v>50</v>
      </c>
      <c r="T64" s="45"/>
      <c r="U64" s="45" t="s">
        <v>135</v>
      </c>
      <c r="V64" s="52" t="s">
        <v>102</v>
      </c>
    </row>
    <row r="65" spans="1:22" s="35" customFormat="1" ht="15" customHeight="1" x14ac:dyDescent="0.3">
      <c r="A65" s="583"/>
      <c r="B65" s="142"/>
      <c r="C65" s="143">
        <v>2015</v>
      </c>
      <c r="D65" s="143"/>
      <c r="E65" s="143">
        <v>2016</v>
      </c>
      <c r="F65" s="143"/>
      <c r="G65" s="143">
        <v>2017</v>
      </c>
      <c r="H65" s="143"/>
      <c r="I65" s="143">
        <v>2018</v>
      </c>
      <c r="J65" s="143"/>
      <c r="K65" s="143">
        <v>2019</v>
      </c>
      <c r="L65" s="48"/>
      <c r="M65" s="150">
        <v>2020</v>
      </c>
      <c r="N65" s="150"/>
      <c r="O65" s="150">
        <v>2021</v>
      </c>
      <c r="P65" s="48"/>
      <c r="Q65" s="143">
        <v>2022</v>
      </c>
      <c r="R65" s="48"/>
      <c r="S65" s="48">
        <v>2022</v>
      </c>
      <c r="T65" s="51"/>
      <c r="U65" s="51"/>
      <c r="V65" s="52"/>
    </row>
    <row r="66" spans="1:22" s="35" customFormat="1" ht="65.150000000000006" customHeight="1" x14ac:dyDescent="0.3">
      <c r="A66" s="583"/>
      <c r="B66" s="142" t="s">
        <v>1119</v>
      </c>
      <c r="C66" s="144">
        <v>43</v>
      </c>
      <c r="D66" s="145"/>
      <c r="E66" s="144"/>
      <c r="F66" s="145"/>
      <c r="G66" s="144">
        <v>38</v>
      </c>
      <c r="H66" s="145"/>
      <c r="I66" s="144">
        <v>44</v>
      </c>
      <c r="J66" s="144"/>
      <c r="K66" s="144">
        <v>37</v>
      </c>
      <c r="L66" s="50"/>
      <c r="M66" s="49">
        <v>36</v>
      </c>
      <c r="N66" s="49"/>
      <c r="O66" s="49">
        <v>35</v>
      </c>
      <c r="P66" s="50"/>
      <c r="Q66" s="49"/>
      <c r="R66" s="50"/>
      <c r="S66" s="49">
        <v>50</v>
      </c>
      <c r="T66" s="45"/>
      <c r="U66" s="45" t="s">
        <v>135</v>
      </c>
      <c r="V66" s="52" t="s">
        <v>102</v>
      </c>
    </row>
    <row r="67" spans="1:22" s="35" customFormat="1" ht="15" customHeight="1" x14ac:dyDescent="0.3">
      <c r="A67" s="583"/>
      <c r="B67" s="147"/>
      <c r="C67" s="143">
        <v>2015</v>
      </c>
      <c r="D67" s="150"/>
      <c r="E67" s="143"/>
      <c r="F67" s="150"/>
      <c r="G67" s="150">
        <v>2017</v>
      </c>
      <c r="H67" s="150"/>
      <c r="I67" s="143">
        <v>2018</v>
      </c>
      <c r="J67" s="150"/>
      <c r="K67" s="143">
        <v>2019</v>
      </c>
      <c r="L67" s="87"/>
      <c r="M67" s="150">
        <v>2020</v>
      </c>
      <c r="N67" s="150"/>
      <c r="O67" s="150">
        <v>2021</v>
      </c>
      <c r="P67" s="87"/>
      <c r="Q67" s="143">
        <v>2022</v>
      </c>
      <c r="R67" s="87"/>
      <c r="S67" s="87">
        <v>2022</v>
      </c>
      <c r="T67" s="45"/>
      <c r="U67" s="45"/>
      <c r="V67" s="46"/>
    </row>
    <row r="68" spans="1:22" s="35" customFormat="1" ht="65.150000000000006" customHeight="1" x14ac:dyDescent="0.3">
      <c r="A68" s="583"/>
      <c r="B68" s="142" t="s">
        <v>526</v>
      </c>
      <c r="C68" s="313">
        <v>35</v>
      </c>
      <c r="D68" s="308"/>
      <c r="E68" s="313"/>
      <c r="F68" s="308"/>
      <c r="G68" s="313">
        <v>34</v>
      </c>
      <c r="H68" s="308"/>
      <c r="I68" s="313">
        <v>36</v>
      </c>
      <c r="J68" s="308"/>
      <c r="K68" s="313">
        <v>34</v>
      </c>
      <c r="L68" s="314"/>
      <c r="M68" s="252">
        <v>34</v>
      </c>
      <c r="N68" s="50"/>
      <c r="O68" s="252">
        <v>33</v>
      </c>
      <c r="P68" s="50"/>
      <c r="Q68" s="252"/>
      <c r="R68" s="50"/>
      <c r="S68" s="49">
        <v>38</v>
      </c>
      <c r="T68" s="45"/>
      <c r="U68" s="45" t="s">
        <v>135</v>
      </c>
      <c r="V68" s="52" t="s">
        <v>102</v>
      </c>
    </row>
    <row r="69" spans="1:22" s="35" customFormat="1" ht="15" customHeight="1" x14ac:dyDescent="0.3">
      <c r="A69" s="583"/>
      <c r="B69" s="142"/>
      <c r="C69" s="143">
        <v>2015</v>
      </c>
      <c r="D69" s="143"/>
      <c r="E69" s="143">
        <v>2016</v>
      </c>
      <c r="F69" s="143"/>
      <c r="G69" s="143">
        <v>2017</v>
      </c>
      <c r="H69" s="143"/>
      <c r="I69" s="143">
        <v>2018</v>
      </c>
      <c r="J69" s="143"/>
      <c r="K69" s="143">
        <v>2019</v>
      </c>
      <c r="L69" s="48"/>
      <c r="M69" s="150">
        <v>2020</v>
      </c>
      <c r="N69" s="150"/>
      <c r="O69" s="150">
        <v>2021</v>
      </c>
      <c r="P69" s="48"/>
      <c r="Q69" s="143">
        <v>2022</v>
      </c>
      <c r="R69" s="48"/>
      <c r="S69" s="48">
        <v>2022</v>
      </c>
      <c r="T69" s="51"/>
      <c r="U69" s="51"/>
      <c r="V69" s="52"/>
    </row>
    <row r="70" spans="1:22" s="35" customFormat="1" ht="15" customHeight="1" x14ac:dyDescent="0.3">
      <c r="A70" s="583"/>
      <c r="B70" s="588" t="s">
        <v>527</v>
      </c>
      <c r="C70" s="589"/>
      <c r="D70" s="589"/>
      <c r="E70" s="589"/>
      <c r="F70" s="589"/>
      <c r="G70" s="589"/>
      <c r="H70" s="589"/>
      <c r="I70" s="589"/>
      <c r="J70" s="589"/>
      <c r="K70" s="589"/>
      <c r="L70" s="589"/>
      <c r="M70" s="589"/>
      <c r="N70" s="589"/>
      <c r="O70" s="589"/>
      <c r="P70" s="589"/>
      <c r="Q70" s="589"/>
      <c r="R70" s="589"/>
      <c r="S70" s="589"/>
      <c r="T70" s="589"/>
      <c r="U70" s="589"/>
      <c r="V70" s="590"/>
    </row>
    <row r="71" spans="1:22" s="35" customFormat="1" ht="65.150000000000006" customHeight="1" x14ac:dyDescent="0.3">
      <c r="A71" s="583"/>
      <c r="B71" s="142" t="s">
        <v>528</v>
      </c>
      <c r="C71" s="144">
        <v>3.2</v>
      </c>
      <c r="D71" s="145"/>
      <c r="E71" s="144"/>
      <c r="F71" s="145"/>
      <c r="G71" s="144">
        <v>2.5</v>
      </c>
      <c r="H71" s="145"/>
      <c r="I71" s="144"/>
      <c r="J71" s="144"/>
      <c r="K71" s="144">
        <v>5.5</v>
      </c>
      <c r="L71" s="144"/>
      <c r="M71" s="144">
        <v>3.1</v>
      </c>
      <c r="N71" s="144"/>
      <c r="O71" s="144"/>
      <c r="P71" s="50"/>
      <c r="Q71" s="144">
        <v>2.2000000000000002</v>
      </c>
      <c r="R71" s="50"/>
      <c r="S71" s="49">
        <v>1.9</v>
      </c>
      <c r="T71" s="45"/>
      <c r="U71" s="45" t="s">
        <v>551</v>
      </c>
      <c r="V71" s="52" t="s">
        <v>551</v>
      </c>
    </row>
    <row r="72" spans="1:22" s="35" customFormat="1" ht="15" customHeight="1" x14ac:dyDescent="0.3">
      <c r="A72" s="583"/>
      <c r="B72" s="147"/>
      <c r="C72" s="143">
        <v>2016</v>
      </c>
      <c r="D72" s="150"/>
      <c r="E72" s="150"/>
      <c r="F72" s="150"/>
      <c r="G72" s="150">
        <v>2017</v>
      </c>
      <c r="H72" s="150"/>
      <c r="I72" s="150">
        <v>2018</v>
      </c>
      <c r="J72" s="150"/>
      <c r="K72" s="150">
        <v>2019</v>
      </c>
      <c r="L72" s="150"/>
      <c r="M72" s="150">
        <v>2020</v>
      </c>
      <c r="N72" s="150"/>
      <c r="O72" s="150">
        <v>2021</v>
      </c>
      <c r="P72" s="87"/>
      <c r="Q72" s="143">
        <v>2022</v>
      </c>
      <c r="R72" s="87"/>
      <c r="S72" s="87">
        <v>2022</v>
      </c>
      <c r="T72" s="45"/>
      <c r="U72" s="45"/>
      <c r="V72" s="46"/>
    </row>
    <row r="73" spans="1:22" s="35" customFormat="1" ht="65.150000000000006" customHeight="1" x14ac:dyDescent="0.3">
      <c r="A73" s="583"/>
      <c r="B73" s="142" t="s">
        <v>529</v>
      </c>
      <c r="C73" s="313">
        <v>3</v>
      </c>
      <c r="D73" s="308"/>
      <c r="E73" s="313"/>
      <c r="F73" s="308"/>
      <c r="G73" s="433">
        <v>2.6</v>
      </c>
      <c r="H73" s="308"/>
      <c r="I73" s="433"/>
      <c r="J73" s="433"/>
      <c r="K73" s="433">
        <v>5.0999999999999996</v>
      </c>
      <c r="L73" s="433"/>
      <c r="M73" s="433">
        <v>2.8</v>
      </c>
      <c r="N73" s="433"/>
      <c r="O73" s="433"/>
      <c r="P73" s="50"/>
      <c r="Q73" s="433">
        <v>1.5</v>
      </c>
      <c r="R73" s="50"/>
      <c r="S73" s="49">
        <v>1.2</v>
      </c>
      <c r="T73" s="45"/>
      <c r="U73" s="45" t="s">
        <v>551</v>
      </c>
      <c r="V73" s="52" t="s">
        <v>551</v>
      </c>
    </row>
    <row r="74" spans="1:22" s="35" customFormat="1" ht="15" customHeight="1" x14ac:dyDescent="0.3">
      <c r="A74" s="583"/>
      <c r="B74" s="142"/>
      <c r="C74" s="143">
        <v>2016</v>
      </c>
      <c r="D74" s="143"/>
      <c r="E74" s="143"/>
      <c r="F74" s="143"/>
      <c r="G74" s="143">
        <v>2017</v>
      </c>
      <c r="H74" s="143"/>
      <c r="I74" s="143">
        <v>2018</v>
      </c>
      <c r="J74" s="143"/>
      <c r="K74" s="143">
        <v>2019</v>
      </c>
      <c r="L74" s="143"/>
      <c r="M74" s="143">
        <v>2020</v>
      </c>
      <c r="N74" s="143"/>
      <c r="O74" s="143">
        <v>2021</v>
      </c>
      <c r="P74" s="48"/>
      <c r="Q74" s="143">
        <v>2022</v>
      </c>
      <c r="R74" s="48"/>
      <c r="S74" s="48">
        <v>2022</v>
      </c>
      <c r="T74" s="51"/>
      <c r="U74" s="51"/>
      <c r="V74" s="52"/>
    </row>
    <row r="75" spans="1:22" s="35" customFormat="1" ht="65.150000000000006" customHeight="1" x14ac:dyDescent="0.3">
      <c r="A75" s="583"/>
      <c r="B75" s="142" t="s">
        <v>530</v>
      </c>
      <c r="C75" s="144">
        <v>0.5</v>
      </c>
      <c r="D75" s="145"/>
      <c r="E75" s="144"/>
      <c r="F75" s="145"/>
      <c r="G75" s="433">
        <v>2</v>
      </c>
      <c r="H75" s="145"/>
      <c r="I75" s="433"/>
      <c r="J75" s="433"/>
      <c r="K75" s="433">
        <v>1.4</v>
      </c>
      <c r="L75" s="433"/>
      <c r="M75" s="433">
        <v>1</v>
      </c>
      <c r="N75" s="433"/>
      <c r="O75" s="433"/>
      <c r="P75" s="50"/>
      <c r="Q75" s="433">
        <v>0.4</v>
      </c>
      <c r="R75" s="50"/>
      <c r="S75" s="49">
        <v>0.8</v>
      </c>
      <c r="T75" s="45"/>
      <c r="U75" s="45" t="s">
        <v>551</v>
      </c>
      <c r="V75" s="52" t="s">
        <v>551</v>
      </c>
    </row>
    <row r="76" spans="1:22" s="35" customFormat="1" ht="15" customHeight="1" x14ac:dyDescent="0.3">
      <c r="A76" s="583"/>
      <c r="B76" s="142"/>
      <c r="C76" s="143">
        <v>2016</v>
      </c>
      <c r="D76" s="143"/>
      <c r="E76" s="143"/>
      <c r="F76" s="143"/>
      <c r="G76" s="143">
        <v>2017</v>
      </c>
      <c r="H76" s="143"/>
      <c r="I76" s="143">
        <v>2018</v>
      </c>
      <c r="J76" s="143"/>
      <c r="K76" s="143">
        <v>2019</v>
      </c>
      <c r="L76" s="143"/>
      <c r="M76" s="143">
        <v>2020</v>
      </c>
      <c r="N76" s="143"/>
      <c r="O76" s="143">
        <v>2021</v>
      </c>
      <c r="P76" s="48"/>
      <c r="Q76" s="143">
        <v>2022</v>
      </c>
      <c r="R76" s="48"/>
      <c r="S76" s="48">
        <v>2022</v>
      </c>
      <c r="T76" s="51"/>
      <c r="U76" s="51"/>
      <c r="V76" s="52"/>
    </row>
    <row r="77" spans="1:22" s="35" customFormat="1" ht="65.150000000000006" customHeight="1" x14ac:dyDescent="0.3">
      <c r="A77" s="583"/>
      <c r="B77" s="142" t="s">
        <v>531</v>
      </c>
      <c r="C77" s="433">
        <v>0.9</v>
      </c>
      <c r="D77" s="308"/>
      <c r="E77" s="313"/>
      <c r="F77" s="308"/>
      <c r="G77" s="433">
        <v>3</v>
      </c>
      <c r="H77" s="308"/>
      <c r="I77" s="433"/>
      <c r="J77" s="433"/>
      <c r="K77" s="433">
        <v>3.4</v>
      </c>
      <c r="L77" s="433"/>
      <c r="M77" s="433">
        <v>2.2000000000000002</v>
      </c>
      <c r="N77" s="433"/>
      <c r="O77" s="433"/>
      <c r="P77" s="50"/>
      <c r="Q77" s="433">
        <v>2.4</v>
      </c>
      <c r="R77" s="50"/>
      <c r="S77" s="49">
        <v>1.5</v>
      </c>
      <c r="T77" s="45"/>
      <c r="U77" s="45" t="s">
        <v>551</v>
      </c>
      <c r="V77" s="52" t="s">
        <v>551</v>
      </c>
    </row>
    <row r="78" spans="1:22" s="35" customFormat="1" ht="15" customHeight="1" x14ac:dyDescent="0.3">
      <c r="A78" s="583"/>
      <c r="B78" s="142"/>
      <c r="C78" s="143">
        <v>2016</v>
      </c>
      <c r="D78" s="143"/>
      <c r="E78" s="143"/>
      <c r="F78" s="143"/>
      <c r="G78" s="143">
        <v>2017</v>
      </c>
      <c r="H78" s="143"/>
      <c r="I78" s="143">
        <v>2018</v>
      </c>
      <c r="J78" s="143"/>
      <c r="K78" s="143">
        <v>2019</v>
      </c>
      <c r="L78" s="143"/>
      <c r="M78" s="143">
        <v>2020</v>
      </c>
      <c r="N78" s="143"/>
      <c r="O78" s="143">
        <v>2021</v>
      </c>
      <c r="P78" s="48"/>
      <c r="Q78" s="143">
        <v>2022</v>
      </c>
      <c r="R78" s="48"/>
      <c r="S78" s="48">
        <v>2022</v>
      </c>
      <c r="T78" s="51"/>
      <c r="U78" s="51"/>
      <c r="V78" s="52"/>
    </row>
    <row r="79" spans="1:22" s="35" customFormat="1" ht="65.150000000000006" customHeight="1" x14ac:dyDescent="0.3">
      <c r="A79" s="583"/>
      <c r="B79" s="142" t="s">
        <v>532</v>
      </c>
      <c r="C79" s="144">
        <v>2.5</v>
      </c>
      <c r="D79" s="145"/>
      <c r="E79" s="144"/>
      <c r="F79" s="145"/>
      <c r="G79" s="144">
        <v>1.9</v>
      </c>
      <c r="H79" s="145"/>
      <c r="I79" s="144"/>
      <c r="J79" s="144"/>
      <c r="K79" s="144">
        <v>2.8</v>
      </c>
      <c r="L79" s="144"/>
      <c r="M79" s="144">
        <v>1.4</v>
      </c>
      <c r="N79" s="144"/>
      <c r="O79" s="144"/>
      <c r="P79" s="50"/>
      <c r="Q79" s="433">
        <v>1</v>
      </c>
      <c r="R79" s="50"/>
      <c r="S79" s="49">
        <v>1.5</v>
      </c>
      <c r="T79" s="45"/>
      <c r="U79" s="45" t="s">
        <v>551</v>
      </c>
      <c r="V79" s="52" t="s">
        <v>551</v>
      </c>
    </row>
    <row r="80" spans="1:22" s="35" customFormat="1" ht="15" customHeight="1" x14ac:dyDescent="0.3">
      <c r="A80" s="584"/>
      <c r="B80" s="142"/>
      <c r="C80" s="143">
        <v>2016</v>
      </c>
      <c r="D80" s="143"/>
      <c r="E80" s="143"/>
      <c r="F80" s="143"/>
      <c r="G80" s="143">
        <v>2017</v>
      </c>
      <c r="H80" s="143"/>
      <c r="I80" s="143">
        <v>2018</v>
      </c>
      <c r="J80" s="143"/>
      <c r="K80" s="143">
        <v>2019</v>
      </c>
      <c r="L80" s="143"/>
      <c r="M80" s="143">
        <v>2020</v>
      </c>
      <c r="N80" s="143"/>
      <c r="O80" s="143">
        <v>2021</v>
      </c>
      <c r="P80" s="48"/>
      <c r="Q80" s="143">
        <v>2022</v>
      </c>
      <c r="R80" s="48"/>
      <c r="S80" s="48">
        <v>2022</v>
      </c>
      <c r="T80" s="51"/>
      <c r="U80" s="51"/>
      <c r="V80" s="52"/>
    </row>
    <row r="81" spans="1:22" s="35" customFormat="1" x14ac:dyDescent="0.3">
      <c r="A81" s="70"/>
      <c r="B81" s="71"/>
      <c r="C81" s="72"/>
      <c r="D81" s="72"/>
      <c r="E81" s="72"/>
      <c r="F81" s="72"/>
      <c r="G81" s="72"/>
      <c r="H81" s="72"/>
      <c r="I81" s="72"/>
      <c r="J81" s="72"/>
      <c r="K81" s="72"/>
      <c r="L81" s="72"/>
      <c r="M81" s="72"/>
      <c r="N81" s="72"/>
      <c r="O81" s="72"/>
      <c r="P81" s="72"/>
      <c r="Q81" s="72"/>
      <c r="R81" s="72"/>
      <c r="S81" s="72"/>
      <c r="T81" s="72"/>
      <c r="U81" s="72"/>
      <c r="V81" s="72"/>
    </row>
    <row r="82" spans="1:22" s="35" customFormat="1" ht="15" customHeight="1" x14ac:dyDescent="0.3">
      <c r="A82" s="40"/>
      <c r="B82" s="541"/>
      <c r="C82" s="493"/>
      <c r="D82" s="493"/>
      <c r="E82" s="493"/>
      <c r="F82" s="493"/>
      <c r="G82" s="493"/>
      <c r="H82" s="493"/>
      <c r="I82" s="493"/>
      <c r="J82" s="493"/>
      <c r="K82" s="493"/>
      <c r="L82" s="493"/>
      <c r="M82" s="493"/>
      <c r="N82" s="493"/>
      <c r="O82" s="493"/>
      <c r="P82" s="493"/>
      <c r="Q82" s="493"/>
      <c r="R82" s="493"/>
      <c r="S82" s="493"/>
      <c r="T82" s="493"/>
      <c r="U82" s="493"/>
      <c r="V82" s="493"/>
    </row>
    <row r="83" spans="1:22" s="35" customFormat="1" ht="15" customHeight="1" x14ac:dyDescent="0.3">
      <c r="A83" s="578" t="s">
        <v>296</v>
      </c>
      <c r="B83" s="578"/>
      <c r="C83" s="578"/>
      <c r="D83" s="578"/>
      <c r="E83" s="578"/>
      <c r="F83" s="578"/>
      <c r="G83" s="578"/>
      <c r="H83" s="578"/>
      <c r="I83" s="578"/>
      <c r="J83" s="578"/>
      <c r="K83" s="578"/>
      <c r="L83" s="578"/>
      <c r="M83" s="578"/>
      <c r="N83" s="578"/>
      <c r="O83" s="578"/>
      <c r="P83" s="578"/>
      <c r="Q83" s="578"/>
      <c r="R83" s="578"/>
      <c r="S83" s="578"/>
      <c r="T83" s="578"/>
      <c r="U83" s="578"/>
      <c r="V83" s="578"/>
    </row>
    <row r="84" spans="1:22" s="35" customFormat="1" ht="15" customHeight="1" x14ac:dyDescent="0.3">
      <c r="A84" s="578" t="s">
        <v>1104</v>
      </c>
      <c r="B84" s="578"/>
      <c r="C84" s="578"/>
      <c r="D84" s="578"/>
      <c r="E84" s="578"/>
      <c r="F84" s="578"/>
      <c r="G84" s="578"/>
      <c r="H84" s="578"/>
      <c r="I84" s="578"/>
      <c r="J84" s="578"/>
      <c r="K84" s="578"/>
      <c r="L84" s="578"/>
      <c r="M84" s="578"/>
      <c r="N84" s="578"/>
      <c r="O84" s="578"/>
      <c r="P84" s="578"/>
      <c r="Q84" s="578"/>
      <c r="R84" s="578"/>
      <c r="S84" s="578"/>
      <c r="T84" s="578"/>
      <c r="U84" s="578"/>
      <c r="V84" s="578"/>
    </row>
    <row r="85" spans="1:22" s="35" customFormat="1" ht="15" customHeight="1" x14ac:dyDescent="0.3">
      <c r="A85" s="578" t="s">
        <v>348</v>
      </c>
      <c r="B85" s="578"/>
      <c r="C85" s="578"/>
      <c r="D85" s="578"/>
      <c r="E85" s="578"/>
      <c r="F85" s="578"/>
      <c r="G85" s="578"/>
      <c r="H85" s="578"/>
      <c r="I85" s="578"/>
      <c r="J85" s="578"/>
      <c r="K85" s="578"/>
      <c r="L85" s="578"/>
      <c r="M85" s="578"/>
      <c r="N85" s="578"/>
      <c r="O85" s="578"/>
      <c r="P85" s="578"/>
      <c r="Q85" s="578"/>
      <c r="R85" s="578"/>
      <c r="S85" s="578"/>
      <c r="T85" s="578"/>
      <c r="U85" s="578"/>
      <c r="V85" s="578"/>
    </row>
    <row r="86" spans="1:22" s="35" customFormat="1" ht="15" customHeight="1" x14ac:dyDescent="0.3">
      <c r="A86" s="578" t="s">
        <v>349</v>
      </c>
      <c r="B86" s="578"/>
      <c r="C86" s="578"/>
      <c r="D86" s="578"/>
      <c r="E86" s="578"/>
      <c r="F86" s="578"/>
      <c r="G86" s="578"/>
      <c r="H86" s="578"/>
      <c r="I86" s="578"/>
      <c r="J86" s="578"/>
      <c r="K86" s="578"/>
      <c r="L86" s="578"/>
      <c r="M86" s="578"/>
      <c r="N86" s="578"/>
      <c r="O86" s="578"/>
      <c r="P86" s="578"/>
      <c r="Q86" s="578"/>
      <c r="R86" s="578"/>
      <c r="S86" s="578"/>
      <c r="T86" s="578"/>
      <c r="U86" s="578"/>
      <c r="V86" s="578"/>
    </row>
    <row r="87" spans="1:22" s="35" customFormat="1" ht="15" customHeight="1" x14ac:dyDescent="0.3">
      <c r="A87" s="578" t="s">
        <v>1120</v>
      </c>
      <c r="B87" s="578"/>
      <c r="C87" s="578"/>
      <c r="D87" s="578"/>
      <c r="E87" s="578"/>
      <c r="F87" s="578"/>
      <c r="G87" s="578"/>
      <c r="H87" s="578"/>
      <c r="I87" s="578"/>
      <c r="J87" s="578"/>
      <c r="K87" s="578"/>
      <c r="L87" s="578"/>
      <c r="M87" s="578"/>
      <c r="N87" s="578"/>
      <c r="O87" s="578"/>
      <c r="P87" s="578"/>
      <c r="Q87" s="578"/>
      <c r="R87" s="578"/>
      <c r="S87" s="578"/>
      <c r="T87" s="578"/>
      <c r="U87" s="578"/>
      <c r="V87" s="578"/>
    </row>
    <row r="88" spans="1:22" s="35" customFormat="1" ht="15" customHeight="1" x14ac:dyDescent="0.3">
      <c r="A88" s="578" t="s">
        <v>1121</v>
      </c>
      <c r="B88" s="578"/>
      <c r="C88" s="578"/>
      <c r="D88" s="578"/>
      <c r="E88" s="578"/>
      <c r="F88" s="578"/>
      <c r="G88" s="578"/>
      <c r="H88" s="578"/>
      <c r="I88" s="578"/>
      <c r="J88" s="578"/>
      <c r="K88" s="578"/>
      <c r="L88" s="578"/>
      <c r="M88" s="578"/>
      <c r="N88" s="578"/>
      <c r="O88" s="578"/>
      <c r="P88" s="578"/>
      <c r="Q88" s="578"/>
      <c r="R88" s="578"/>
      <c r="S88" s="578"/>
      <c r="T88" s="578"/>
      <c r="U88" s="578"/>
      <c r="V88" s="578"/>
    </row>
    <row r="89" spans="1:22" s="35" customFormat="1" ht="15" customHeight="1" x14ac:dyDescent="0.3">
      <c r="A89" s="578" t="s">
        <v>1122</v>
      </c>
      <c r="B89" s="578"/>
      <c r="C89" s="578"/>
      <c r="D89" s="578"/>
      <c r="E89" s="578"/>
      <c r="F89" s="578"/>
      <c r="G89" s="578"/>
      <c r="H89" s="578"/>
      <c r="I89" s="578"/>
      <c r="J89" s="578"/>
      <c r="K89" s="578"/>
      <c r="L89" s="578"/>
      <c r="M89" s="578"/>
      <c r="N89" s="578"/>
      <c r="O89" s="578"/>
      <c r="P89" s="578"/>
      <c r="Q89" s="578"/>
      <c r="R89" s="578"/>
      <c r="S89" s="578"/>
      <c r="T89" s="578"/>
      <c r="U89" s="578"/>
      <c r="V89" s="578"/>
    </row>
    <row r="90" spans="1:22" s="35" customFormat="1" ht="15" customHeight="1" x14ac:dyDescent="0.3">
      <c r="A90" s="578" t="s">
        <v>1123</v>
      </c>
      <c r="B90" s="578"/>
      <c r="C90" s="578"/>
      <c r="D90" s="578"/>
      <c r="E90" s="578"/>
      <c r="F90" s="578"/>
      <c r="G90" s="578"/>
      <c r="H90" s="578"/>
      <c r="I90" s="578"/>
      <c r="J90" s="578"/>
      <c r="K90" s="578"/>
      <c r="L90" s="578"/>
      <c r="M90" s="578"/>
      <c r="N90" s="578"/>
      <c r="O90" s="578"/>
      <c r="P90" s="578"/>
      <c r="Q90" s="578"/>
      <c r="R90" s="578"/>
      <c r="S90" s="578"/>
      <c r="T90" s="578"/>
      <c r="U90" s="578"/>
      <c r="V90" s="578"/>
    </row>
    <row r="91" spans="1:22" s="35" customFormat="1" ht="15" customHeight="1" x14ac:dyDescent="0.3">
      <c r="A91" s="578" t="s">
        <v>1124</v>
      </c>
      <c r="B91" s="578"/>
      <c r="C91" s="578"/>
      <c r="D91" s="578"/>
      <c r="E91" s="578"/>
      <c r="F91" s="578"/>
      <c r="G91" s="578"/>
      <c r="H91" s="578"/>
      <c r="I91" s="578"/>
      <c r="J91" s="578"/>
      <c r="K91" s="578"/>
      <c r="L91" s="578"/>
      <c r="M91" s="578"/>
      <c r="N91" s="578"/>
      <c r="O91" s="578"/>
      <c r="P91" s="578"/>
      <c r="Q91" s="578"/>
      <c r="R91" s="578"/>
      <c r="S91" s="578"/>
      <c r="T91" s="578"/>
      <c r="U91" s="578"/>
      <c r="V91" s="578"/>
    </row>
    <row r="92" spans="1:22" s="35" customFormat="1" ht="29.25" customHeight="1" x14ac:dyDescent="0.3">
      <c r="A92" s="578" t="s">
        <v>1125</v>
      </c>
      <c r="B92" s="578"/>
      <c r="C92" s="578"/>
      <c r="D92" s="578"/>
      <c r="E92" s="578"/>
      <c r="F92" s="578"/>
      <c r="G92" s="578"/>
      <c r="H92" s="578"/>
      <c r="I92" s="578"/>
      <c r="J92" s="578"/>
      <c r="K92" s="578"/>
      <c r="L92" s="578"/>
      <c r="M92" s="578"/>
      <c r="N92" s="578"/>
      <c r="O92" s="578"/>
      <c r="P92" s="578"/>
      <c r="Q92" s="578"/>
      <c r="R92" s="578"/>
      <c r="S92" s="578"/>
      <c r="T92" s="578"/>
      <c r="U92" s="578"/>
      <c r="V92" s="578"/>
    </row>
    <row r="93" spans="1:22" s="35" customFormat="1" ht="26.25" customHeight="1" x14ac:dyDescent="0.3">
      <c r="A93" s="591" t="s">
        <v>1126</v>
      </c>
      <c r="B93" s="578"/>
      <c r="C93" s="578"/>
      <c r="D93" s="578"/>
      <c r="E93" s="578"/>
      <c r="F93" s="578"/>
      <c r="G93" s="578"/>
      <c r="H93" s="578"/>
      <c r="I93" s="578"/>
      <c r="J93" s="578"/>
      <c r="K93" s="578"/>
      <c r="L93" s="578"/>
      <c r="M93" s="578"/>
      <c r="N93" s="578"/>
      <c r="O93" s="578"/>
      <c r="P93" s="578"/>
      <c r="Q93" s="578"/>
      <c r="R93" s="578"/>
      <c r="S93" s="578"/>
      <c r="T93" s="578"/>
      <c r="U93" s="578"/>
      <c r="V93" s="578"/>
    </row>
    <row r="94" spans="1:22" s="35" customFormat="1" ht="15" customHeight="1" x14ac:dyDescent="0.3">
      <c r="A94" s="591" t="s">
        <v>1127</v>
      </c>
      <c r="B94" s="578"/>
      <c r="C94" s="578"/>
      <c r="D94" s="578"/>
      <c r="E94" s="578"/>
      <c r="F94" s="578"/>
      <c r="G94" s="578"/>
      <c r="H94" s="578"/>
      <c r="I94" s="578"/>
      <c r="J94" s="578"/>
      <c r="K94" s="578"/>
      <c r="L94" s="578"/>
      <c r="M94" s="578"/>
      <c r="N94" s="578"/>
      <c r="O94" s="578"/>
      <c r="P94" s="578"/>
      <c r="Q94" s="578"/>
      <c r="R94" s="578"/>
      <c r="S94" s="578"/>
      <c r="T94" s="578"/>
      <c r="U94" s="578"/>
      <c r="V94" s="578"/>
    </row>
    <row r="95" spans="1:22" s="35" customFormat="1" ht="15" customHeight="1" x14ac:dyDescent="0.3">
      <c r="A95" s="591" t="s">
        <v>1128</v>
      </c>
      <c r="B95" s="578"/>
      <c r="C95" s="578"/>
      <c r="D95" s="578"/>
      <c r="E95" s="578"/>
      <c r="F95" s="578"/>
      <c r="G95" s="578"/>
      <c r="H95" s="578"/>
      <c r="I95" s="578"/>
      <c r="J95" s="578"/>
      <c r="K95" s="578"/>
      <c r="L95" s="578"/>
      <c r="M95" s="578"/>
      <c r="N95" s="578"/>
      <c r="O95" s="578"/>
      <c r="P95" s="578"/>
      <c r="Q95" s="578"/>
      <c r="R95" s="578"/>
      <c r="S95" s="578"/>
      <c r="T95" s="578"/>
      <c r="U95" s="578"/>
      <c r="V95" s="578"/>
    </row>
    <row r="96" spans="1:22" s="35" customFormat="1" ht="15" customHeight="1" x14ac:dyDescent="0.3">
      <c r="A96" s="591" t="s">
        <v>1129</v>
      </c>
      <c r="B96" s="578"/>
      <c r="C96" s="578"/>
      <c r="D96" s="578"/>
      <c r="E96" s="578"/>
      <c r="F96" s="578"/>
      <c r="G96" s="578"/>
      <c r="H96" s="578"/>
      <c r="I96" s="578"/>
      <c r="J96" s="578"/>
      <c r="K96" s="578"/>
      <c r="L96" s="578"/>
      <c r="M96" s="578"/>
      <c r="N96" s="578"/>
      <c r="O96" s="578"/>
      <c r="P96" s="578"/>
      <c r="Q96" s="578"/>
      <c r="R96" s="578"/>
      <c r="S96" s="578"/>
      <c r="T96" s="578"/>
      <c r="U96" s="578"/>
      <c r="V96" s="578"/>
    </row>
    <row r="97" spans="1:22" s="35" customFormat="1" ht="15" customHeight="1" x14ac:dyDescent="0.3">
      <c r="A97" s="591" t="s">
        <v>1133</v>
      </c>
      <c r="B97" s="578"/>
      <c r="C97" s="578"/>
      <c r="D97" s="578"/>
      <c r="E97" s="578"/>
      <c r="F97" s="578"/>
      <c r="G97" s="578"/>
      <c r="H97" s="578"/>
      <c r="I97" s="578"/>
      <c r="J97" s="578"/>
      <c r="K97" s="578"/>
      <c r="L97" s="578"/>
      <c r="M97" s="578"/>
      <c r="N97" s="578"/>
      <c r="O97" s="578"/>
      <c r="P97" s="578"/>
      <c r="Q97" s="578"/>
      <c r="R97" s="578"/>
      <c r="S97" s="578"/>
      <c r="T97" s="578"/>
      <c r="U97" s="578"/>
      <c r="V97" s="578"/>
    </row>
    <row r="98" spans="1:22" s="35" customFormat="1" ht="27" customHeight="1" x14ac:dyDescent="0.3">
      <c r="A98" s="591" t="s">
        <v>1132</v>
      </c>
      <c r="B98" s="578"/>
      <c r="C98" s="578"/>
      <c r="D98" s="578"/>
      <c r="E98" s="578"/>
      <c r="F98" s="578"/>
      <c r="G98" s="578"/>
      <c r="H98" s="578"/>
      <c r="I98" s="578"/>
      <c r="J98" s="578"/>
      <c r="K98" s="578"/>
      <c r="L98" s="578"/>
      <c r="M98" s="578"/>
      <c r="N98" s="578"/>
      <c r="O98" s="578"/>
      <c r="P98" s="578"/>
      <c r="Q98" s="578"/>
      <c r="R98" s="578"/>
      <c r="S98" s="578"/>
      <c r="T98" s="578"/>
      <c r="U98" s="578"/>
      <c r="V98" s="578"/>
    </row>
    <row r="99" spans="1:22" s="35" customFormat="1" ht="15" customHeight="1" x14ac:dyDescent="0.3">
      <c r="A99" s="591" t="s">
        <v>1130</v>
      </c>
      <c r="B99" s="578"/>
      <c r="C99" s="578"/>
      <c r="D99" s="578"/>
      <c r="E99" s="578"/>
      <c r="F99" s="578"/>
      <c r="G99" s="578"/>
      <c r="H99" s="578"/>
      <c r="I99" s="578"/>
      <c r="J99" s="578"/>
      <c r="K99" s="578"/>
      <c r="L99" s="578"/>
      <c r="M99" s="578"/>
      <c r="N99" s="578"/>
      <c r="O99" s="578"/>
      <c r="P99" s="578"/>
      <c r="Q99" s="578"/>
      <c r="R99" s="578"/>
      <c r="S99" s="578"/>
      <c r="T99" s="578"/>
      <c r="U99" s="578"/>
      <c r="V99" s="578"/>
    </row>
    <row r="100" spans="1:22" s="35" customFormat="1" ht="15" customHeight="1" x14ac:dyDescent="0.3">
      <c r="A100" s="591" t="s">
        <v>1131</v>
      </c>
      <c r="B100" s="578"/>
      <c r="C100" s="578"/>
      <c r="D100" s="578"/>
      <c r="E100" s="578"/>
      <c r="F100" s="578"/>
      <c r="G100" s="578"/>
      <c r="H100" s="578"/>
      <c r="I100" s="578"/>
      <c r="J100" s="578"/>
      <c r="K100" s="578"/>
      <c r="L100" s="578"/>
      <c r="M100" s="578"/>
      <c r="N100" s="578"/>
      <c r="O100" s="578"/>
      <c r="P100" s="578"/>
      <c r="Q100" s="578"/>
      <c r="R100" s="578"/>
      <c r="S100" s="578"/>
      <c r="T100" s="578"/>
      <c r="U100" s="578"/>
      <c r="V100" s="578"/>
    </row>
    <row r="101" spans="1:22" s="35" customFormat="1" ht="15" customHeight="1" x14ac:dyDescent="0.3">
      <c r="A101" s="33"/>
      <c r="B101" s="33"/>
      <c r="C101" s="33"/>
      <c r="D101" s="33"/>
      <c r="E101" s="33"/>
      <c r="F101" s="33"/>
      <c r="G101" s="33"/>
      <c r="H101" s="33"/>
      <c r="I101" s="33"/>
      <c r="J101" s="33"/>
      <c r="K101" s="33"/>
      <c r="L101" s="33"/>
      <c r="M101" s="33"/>
      <c r="N101" s="33"/>
      <c r="O101" s="33"/>
      <c r="P101" s="33"/>
      <c r="Q101" s="33"/>
      <c r="R101" s="33"/>
      <c r="S101" s="33"/>
      <c r="T101" s="33"/>
      <c r="U101" s="33"/>
      <c r="V101" s="33"/>
    </row>
    <row r="102" spans="1:22" s="35" customFormat="1" ht="65.25" customHeight="1" x14ac:dyDescent="0.3">
      <c r="A102" s="33"/>
      <c r="B102" s="33"/>
      <c r="C102" s="33"/>
      <c r="D102" s="33"/>
      <c r="E102" s="33"/>
      <c r="F102" s="33"/>
      <c r="G102" s="33"/>
      <c r="H102" s="33"/>
      <c r="I102" s="33"/>
      <c r="J102" s="33"/>
      <c r="K102" s="33"/>
      <c r="L102" s="33"/>
      <c r="M102" s="33"/>
      <c r="N102" s="33"/>
      <c r="O102" s="33"/>
      <c r="P102" s="33"/>
      <c r="Q102" s="33"/>
      <c r="R102" s="33"/>
      <c r="S102" s="33"/>
      <c r="T102" s="33"/>
      <c r="U102" s="33"/>
      <c r="V102" s="33"/>
    </row>
    <row r="103" spans="1:22" s="35" customFormat="1" ht="15" customHeight="1" x14ac:dyDescent="0.3">
      <c r="A103" s="97" t="s">
        <v>353</v>
      </c>
      <c r="B103" s="33"/>
      <c r="C103" s="33"/>
      <c r="D103" s="33"/>
      <c r="E103" s="33"/>
      <c r="F103" s="33"/>
      <c r="G103" s="33"/>
      <c r="H103" s="33"/>
      <c r="I103" s="33"/>
      <c r="J103" s="33"/>
      <c r="K103" s="33"/>
      <c r="L103" s="33"/>
      <c r="M103" s="33"/>
      <c r="N103" s="33"/>
      <c r="O103" s="33"/>
      <c r="P103" s="33"/>
      <c r="Q103" s="33"/>
      <c r="R103" s="33"/>
      <c r="S103" s="33"/>
      <c r="T103" s="33"/>
      <c r="U103" s="33"/>
      <c r="V103" s="33"/>
    </row>
    <row r="104" spans="1:22" s="35" customFormat="1" ht="15" customHeight="1" x14ac:dyDescent="0.3">
      <c r="A104" s="35" t="s">
        <v>1134</v>
      </c>
      <c r="B104" s="33"/>
      <c r="C104" s="33"/>
      <c r="D104" s="33"/>
      <c r="E104" s="33" t="s">
        <v>357</v>
      </c>
      <c r="F104" s="33"/>
      <c r="G104" s="33"/>
      <c r="H104" s="33"/>
      <c r="I104" s="33"/>
      <c r="J104" s="33"/>
      <c r="K104" s="33"/>
      <c r="L104" s="33"/>
      <c r="M104" s="33"/>
      <c r="N104" s="33"/>
      <c r="O104" s="33"/>
      <c r="P104" s="33"/>
      <c r="Q104" s="33"/>
      <c r="R104" s="33"/>
      <c r="S104" s="33"/>
      <c r="T104" s="33"/>
      <c r="U104" s="33"/>
      <c r="V104" s="33"/>
    </row>
    <row r="105" spans="1:22" s="35" customFormat="1" ht="15" customHeight="1" x14ac:dyDescent="0.3">
      <c r="A105" s="35" t="s">
        <v>1136</v>
      </c>
      <c r="B105" s="33"/>
      <c r="C105" s="33"/>
      <c r="D105" s="33"/>
      <c r="E105" s="33" t="s">
        <v>358</v>
      </c>
      <c r="F105" s="33"/>
      <c r="G105" s="33"/>
      <c r="H105" s="33"/>
      <c r="I105" s="33"/>
      <c r="J105" s="33"/>
      <c r="K105" s="33"/>
      <c r="L105" s="33"/>
      <c r="M105" s="33"/>
      <c r="N105" s="33"/>
      <c r="O105" s="33"/>
      <c r="P105" s="33"/>
      <c r="Q105" s="33"/>
      <c r="R105" s="33"/>
      <c r="S105" s="33"/>
      <c r="T105" s="33"/>
      <c r="U105" s="33"/>
      <c r="V105" s="33"/>
    </row>
    <row r="106" spans="1:22" s="35" customFormat="1" ht="15" customHeight="1" x14ac:dyDescent="0.3">
      <c r="A106" s="33" t="s">
        <v>354</v>
      </c>
      <c r="B106" s="33"/>
      <c r="C106" s="33"/>
      <c r="D106" s="33"/>
      <c r="E106" s="33" t="s">
        <v>1135</v>
      </c>
      <c r="F106" s="33"/>
      <c r="G106" s="33"/>
      <c r="H106" s="33"/>
      <c r="I106" s="33"/>
      <c r="J106" s="33"/>
      <c r="K106" s="33"/>
      <c r="L106" s="33"/>
      <c r="M106" s="33"/>
      <c r="N106" s="33"/>
      <c r="O106" s="33"/>
      <c r="P106" s="33"/>
      <c r="Q106" s="33"/>
      <c r="R106" s="33"/>
      <c r="S106" s="33"/>
      <c r="T106" s="33"/>
      <c r="U106" s="33"/>
      <c r="V106" s="33"/>
    </row>
    <row r="107" spans="1:22" s="35" customFormat="1" ht="15" customHeight="1" x14ac:dyDescent="0.3">
      <c r="A107" s="33" t="s">
        <v>355</v>
      </c>
      <c r="B107" s="33"/>
      <c r="C107" s="33"/>
      <c r="D107" s="33"/>
      <c r="E107" s="33" t="s">
        <v>1137</v>
      </c>
      <c r="F107" s="33"/>
      <c r="G107" s="33"/>
      <c r="H107" s="33"/>
      <c r="I107" s="33"/>
      <c r="J107" s="33"/>
      <c r="K107" s="33"/>
      <c r="L107" s="33"/>
      <c r="M107" s="33"/>
      <c r="N107" s="33"/>
      <c r="O107" s="33"/>
      <c r="P107" s="33"/>
      <c r="Q107" s="33"/>
      <c r="R107" s="33"/>
      <c r="S107" s="33"/>
      <c r="T107" s="33"/>
      <c r="U107" s="33"/>
      <c r="V107" s="33"/>
    </row>
    <row r="108" spans="1:22" s="35" customFormat="1" ht="15" customHeight="1" x14ac:dyDescent="0.3">
      <c r="A108" s="33" t="s">
        <v>356</v>
      </c>
      <c r="B108" s="33"/>
      <c r="C108" s="33"/>
      <c r="D108" s="33"/>
      <c r="E108" s="33" t="s">
        <v>368</v>
      </c>
      <c r="F108" s="33"/>
      <c r="G108" s="33"/>
      <c r="H108" s="33"/>
      <c r="I108" s="33"/>
      <c r="J108" s="33"/>
      <c r="K108" s="33"/>
      <c r="L108" s="33"/>
      <c r="M108" s="33"/>
      <c r="N108" s="33"/>
      <c r="O108" s="33"/>
      <c r="P108" s="33"/>
      <c r="Q108" s="33"/>
      <c r="R108" s="33"/>
      <c r="S108" s="33"/>
      <c r="T108" s="33"/>
      <c r="U108" s="33"/>
      <c r="V108" s="33"/>
    </row>
    <row r="109" spans="1:22" s="35" customFormat="1" x14ac:dyDescent="0.3">
      <c r="B109" s="33"/>
      <c r="C109" s="33"/>
      <c r="D109" s="33"/>
      <c r="F109" s="33"/>
      <c r="G109" s="33"/>
      <c r="H109" s="33"/>
      <c r="I109" s="33"/>
      <c r="J109" s="33"/>
      <c r="K109" s="33"/>
      <c r="L109" s="33"/>
      <c r="M109" s="33"/>
      <c r="N109" s="33"/>
      <c r="O109" s="33"/>
      <c r="P109" s="33"/>
      <c r="Q109" s="33"/>
      <c r="R109" s="33"/>
      <c r="S109" s="33"/>
      <c r="T109" s="33"/>
      <c r="U109" s="33"/>
      <c r="V109" s="33"/>
    </row>
    <row r="110" spans="1:22" s="35" customFormat="1" x14ac:dyDescent="0.3">
      <c r="B110" s="33"/>
      <c r="C110" s="33"/>
      <c r="D110" s="33"/>
      <c r="E110" s="33"/>
      <c r="F110" s="33"/>
      <c r="G110" s="33"/>
      <c r="H110" s="33"/>
      <c r="I110" s="33"/>
      <c r="J110" s="33"/>
      <c r="K110" s="33"/>
      <c r="L110" s="33"/>
      <c r="M110" s="33"/>
      <c r="N110" s="33"/>
      <c r="O110" s="33"/>
      <c r="P110" s="33"/>
      <c r="Q110" s="33"/>
      <c r="R110" s="33"/>
      <c r="S110" s="33"/>
      <c r="T110" s="33"/>
      <c r="U110" s="33"/>
      <c r="V110" s="33"/>
    </row>
    <row r="111" spans="1:22" s="76" customFormat="1" x14ac:dyDescent="0.3">
      <c r="A111" s="35"/>
      <c r="B111" s="33"/>
      <c r="C111" s="33"/>
      <c r="D111" s="33"/>
      <c r="E111" s="33"/>
      <c r="F111" s="33"/>
      <c r="G111" s="33"/>
      <c r="H111" s="33"/>
      <c r="I111" s="33"/>
      <c r="J111" s="33"/>
      <c r="K111" s="33"/>
      <c r="L111" s="33"/>
      <c r="M111" s="33"/>
      <c r="N111" s="33"/>
      <c r="O111" s="33"/>
      <c r="P111" s="33"/>
      <c r="Q111" s="33"/>
      <c r="R111" s="33"/>
      <c r="S111" s="33"/>
      <c r="T111" s="33"/>
      <c r="U111" s="33"/>
      <c r="V111" s="33"/>
    </row>
    <row r="112" spans="1:22" s="76" customFormat="1" x14ac:dyDescent="0.3">
      <c r="B112" s="75"/>
      <c r="C112" s="75"/>
      <c r="D112" s="75"/>
      <c r="E112" s="33"/>
      <c r="F112" s="75"/>
      <c r="G112" s="75"/>
      <c r="H112" s="75"/>
      <c r="I112" s="75"/>
      <c r="J112" s="75"/>
      <c r="K112" s="75"/>
      <c r="L112" s="75"/>
      <c r="M112" s="75"/>
      <c r="N112" s="75"/>
      <c r="O112" s="75"/>
      <c r="P112" s="75"/>
      <c r="Q112" s="75"/>
      <c r="R112" s="75"/>
      <c r="S112" s="75"/>
      <c r="T112" s="75"/>
      <c r="U112" s="75"/>
      <c r="V112" s="75"/>
    </row>
    <row r="113" spans="1:22" s="76" customFormat="1" x14ac:dyDescent="0.3">
      <c r="B113" s="32"/>
      <c r="C113" s="33"/>
      <c r="D113" s="33"/>
      <c r="E113" s="75"/>
      <c r="F113" s="33"/>
      <c r="G113" s="33"/>
      <c r="H113" s="33"/>
      <c r="I113" s="33"/>
      <c r="J113" s="33"/>
      <c r="K113" s="33"/>
      <c r="L113" s="33"/>
      <c r="M113" s="33"/>
      <c r="N113" s="33"/>
      <c r="O113" s="33"/>
      <c r="P113" s="33"/>
      <c r="Q113" s="33"/>
      <c r="R113" s="33"/>
      <c r="S113" s="33"/>
      <c r="T113" s="33"/>
      <c r="U113" s="33"/>
      <c r="V113" s="33"/>
    </row>
    <row r="114" spans="1:22" s="76" customFormat="1" x14ac:dyDescent="0.3">
      <c r="B114" s="32"/>
      <c r="C114" s="33"/>
      <c r="D114" s="33"/>
      <c r="E114" s="33"/>
      <c r="F114" s="33"/>
      <c r="G114" s="33"/>
      <c r="H114" s="33"/>
      <c r="I114" s="33"/>
      <c r="J114" s="33"/>
      <c r="K114" s="33"/>
      <c r="L114" s="33"/>
      <c r="M114" s="33"/>
      <c r="N114" s="33"/>
      <c r="O114" s="33"/>
      <c r="P114" s="33"/>
      <c r="Q114" s="33"/>
      <c r="R114" s="33"/>
      <c r="S114" s="33"/>
      <c r="T114" s="33"/>
      <c r="U114" s="33"/>
      <c r="V114" s="33"/>
    </row>
    <row r="115" spans="1:22" s="76" customFormat="1" x14ac:dyDescent="0.3">
      <c r="A115" s="75"/>
      <c r="B115" s="32"/>
      <c r="C115" s="33"/>
      <c r="D115" s="33"/>
      <c r="E115" s="33"/>
      <c r="F115" s="33"/>
      <c r="G115" s="33"/>
      <c r="H115" s="33"/>
      <c r="I115" s="33"/>
      <c r="J115" s="33"/>
      <c r="K115" s="33"/>
      <c r="L115" s="33"/>
      <c r="M115" s="33"/>
      <c r="N115" s="33"/>
      <c r="O115" s="33"/>
      <c r="P115" s="33"/>
      <c r="Q115" s="33"/>
      <c r="R115" s="33"/>
      <c r="S115" s="33"/>
      <c r="T115" s="33"/>
      <c r="U115" s="33"/>
      <c r="V115" s="33"/>
    </row>
    <row r="116" spans="1:22" s="81" customFormat="1" ht="14" x14ac:dyDescent="0.3">
      <c r="A116" s="75"/>
      <c r="B116" s="32"/>
      <c r="C116" s="33"/>
      <c r="D116" s="33"/>
      <c r="E116" s="33"/>
      <c r="F116" s="33"/>
      <c r="G116" s="33"/>
      <c r="H116" s="33"/>
      <c r="I116" s="33"/>
      <c r="J116" s="33"/>
      <c r="K116" s="33"/>
      <c r="L116" s="33"/>
      <c r="M116" s="33"/>
      <c r="N116" s="33"/>
      <c r="O116" s="33"/>
      <c r="P116" s="33"/>
      <c r="Q116" s="33"/>
      <c r="R116" s="33"/>
      <c r="S116" s="33"/>
      <c r="T116" s="33"/>
      <c r="U116" s="33"/>
      <c r="V116" s="33"/>
    </row>
    <row r="117" spans="1:22" ht="14" x14ac:dyDescent="0.3">
      <c r="A117" s="77"/>
      <c r="E117" s="33"/>
    </row>
    <row r="136" spans="15:15" x14ac:dyDescent="0.25">
      <c r="O136" s="29">
        <v>66.75</v>
      </c>
    </row>
  </sheetData>
  <mergeCells count="44">
    <mergeCell ref="A11:V11"/>
    <mergeCell ref="A9:V9"/>
    <mergeCell ref="A4:V4"/>
    <mergeCell ref="B16:V16"/>
    <mergeCell ref="A25:A51"/>
    <mergeCell ref="B44:V44"/>
    <mergeCell ref="B47:V47"/>
    <mergeCell ref="A24:V24"/>
    <mergeCell ref="B37:V37"/>
    <mergeCell ref="A12:A23"/>
    <mergeCell ref="B19:V19"/>
    <mergeCell ref="A7:V7"/>
    <mergeCell ref="A5:V5"/>
    <mergeCell ref="A100:V100"/>
    <mergeCell ref="A92:V92"/>
    <mergeCell ref="A93:V93"/>
    <mergeCell ref="A94:V94"/>
    <mergeCell ref="A95:V95"/>
    <mergeCell ref="A96:V96"/>
    <mergeCell ref="A97:V97"/>
    <mergeCell ref="A98:V98"/>
    <mergeCell ref="A99:V99"/>
    <mergeCell ref="U2:U3"/>
    <mergeCell ref="V2:V3"/>
    <mergeCell ref="A89:V89"/>
    <mergeCell ref="A90:V90"/>
    <mergeCell ref="A91:V91"/>
    <mergeCell ref="A52:V52"/>
    <mergeCell ref="A85:V85"/>
    <mergeCell ref="A86:V86"/>
    <mergeCell ref="A87:V87"/>
    <mergeCell ref="A88:V88"/>
    <mergeCell ref="A53:A62"/>
    <mergeCell ref="A64:A80"/>
    <mergeCell ref="A84:V84"/>
    <mergeCell ref="A63:V63"/>
    <mergeCell ref="B70:V70"/>
    <mergeCell ref="A83:V83"/>
    <mergeCell ref="C2:D3"/>
    <mergeCell ref="T2:T3"/>
    <mergeCell ref="A2:A3"/>
    <mergeCell ref="B2:B3"/>
    <mergeCell ref="S2:S3"/>
    <mergeCell ref="E2:R3"/>
  </mergeCells>
  <printOptions horizontalCentered="1"/>
  <pageMargins left="0.196850393700787" right="0.196850393700787" top="0.39370078740157499" bottom="0.39370078740157499" header="0.31496062992126" footer="0.31496062992126"/>
  <pageSetup paperSize="9" scale="49" fitToHeight="0" orientation="landscape" r:id="rId1"/>
  <rowBreaks count="3" manualBreakCount="3">
    <brk id="32" max="21" man="1"/>
    <brk id="54" max="21" man="1"/>
    <brk id="76"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V136"/>
  <sheetViews>
    <sheetView view="pageBreakPreview" zoomScaleNormal="4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453125" style="78" customWidth="1"/>
    <col min="3" max="3" width="17.26953125" style="29" customWidth="1"/>
    <col min="4" max="4" width="2.7265625" style="29" customWidth="1"/>
    <col min="5" max="5" width="17.26953125" style="29" customWidth="1"/>
    <col min="6" max="6" width="2.7265625" style="29" customWidth="1"/>
    <col min="7" max="7" width="17.26953125" style="29" customWidth="1"/>
    <col min="8" max="8" width="2.7265625" style="29" customWidth="1"/>
    <col min="9" max="9" width="17.26953125" style="29" customWidth="1"/>
    <col min="10" max="10" width="2.26953125" style="29" customWidth="1"/>
    <col min="11" max="11" width="17.26953125" style="29" customWidth="1"/>
    <col min="12" max="12" width="2.7265625" style="29" customWidth="1"/>
    <col min="13" max="13" width="17.26953125" style="29" customWidth="1"/>
    <col min="14" max="14" width="2.7265625" style="29" customWidth="1"/>
    <col min="15" max="15" width="17.26953125" style="29" customWidth="1"/>
    <col min="16" max="16" width="2.7265625" style="29" customWidth="1"/>
    <col min="17" max="17" width="17.26953125" style="29" customWidth="1"/>
    <col min="18" max="18" width="2.7265625" style="29" customWidth="1"/>
    <col min="19" max="19" width="17.26953125" style="29" customWidth="1"/>
    <col min="20" max="20" width="13.26953125" style="29" customWidth="1"/>
    <col min="21" max="22" width="18.54296875" style="29" customWidth="1"/>
    <col min="23" max="16384" width="9.1796875" style="80"/>
  </cols>
  <sheetData>
    <row r="1" spans="1:22" s="35" customFormat="1" ht="12.4" customHeight="1" x14ac:dyDescent="0.3">
      <c r="A1" s="31"/>
      <c r="B1" s="32"/>
      <c r="C1" s="33"/>
      <c r="D1" s="33"/>
      <c r="E1" s="33"/>
      <c r="F1" s="33"/>
      <c r="G1" s="33"/>
      <c r="H1" s="33"/>
      <c r="I1" s="33"/>
      <c r="J1" s="33"/>
      <c r="K1" s="33"/>
      <c r="L1" s="33"/>
      <c r="M1" s="33"/>
      <c r="N1" s="33"/>
      <c r="O1" s="33"/>
      <c r="P1" s="33"/>
      <c r="Q1" s="33"/>
      <c r="R1" s="33"/>
      <c r="S1" s="33"/>
      <c r="T1" s="33"/>
      <c r="U1" s="33"/>
      <c r="V1" s="33"/>
    </row>
    <row r="2" spans="1:22" s="35" customFormat="1" ht="37.15" customHeight="1" x14ac:dyDescent="0.3">
      <c r="A2" s="576" t="s">
        <v>97</v>
      </c>
      <c r="B2" s="570" t="s">
        <v>96</v>
      </c>
      <c r="C2" s="572" t="s">
        <v>285</v>
      </c>
      <c r="D2" s="573"/>
      <c r="E2" s="561" t="s">
        <v>113</v>
      </c>
      <c r="F2" s="562"/>
      <c r="G2" s="562"/>
      <c r="H2" s="562"/>
      <c r="I2" s="562"/>
      <c r="J2" s="562"/>
      <c r="K2" s="562"/>
      <c r="L2" s="562"/>
      <c r="M2" s="562"/>
      <c r="N2" s="562"/>
      <c r="O2" s="562"/>
      <c r="P2" s="562"/>
      <c r="Q2" s="562"/>
      <c r="R2" s="563"/>
      <c r="S2" s="570" t="s">
        <v>284</v>
      </c>
      <c r="T2" s="570" t="s">
        <v>302</v>
      </c>
      <c r="U2" s="570" t="s">
        <v>347</v>
      </c>
      <c r="V2" s="570" t="s">
        <v>286</v>
      </c>
    </row>
    <row r="3" spans="1:22" s="35" customFormat="1" ht="37.15" customHeight="1" x14ac:dyDescent="0.3">
      <c r="A3" s="577"/>
      <c r="B3" s="571"/>
      <c r="C3" s="574"/>
      <c r="D3" s="575"/>
      <c r="E3" s="564"/>
      <c r="F3" s="565"/>
      <c r="G3" s="565"/>
      <c r="H3" s="565"/>
      <c r="I3" s="565"/>
      <c r="J3" s="565"/>
      <c r="K3" s="565"/>
      <c r="L3" s="565"/>
      <c r="M3" s="565"/>
      <c r="N3" s="565"/>
      <c r="O3" s="565"/>
      <c r="P3" s="565"/>
      <c r="Q3" s="565"/>
      <c r="R3" s="566"/>
      <c r="S3" s="571"/>
      <c r="T3" s="571"/>
      <c r="U3" s="571"/>
      <c r="V3" s="571"/>
    </row>
    <row r="4" spans="1:22" s="35" customFormat="1" ht="15" customHeight="1" x14ac:dyDescent="0.3">
      <c r="A4" s="595" t="s">
        <v>534</v>
      </c>
      <c r="B4" s="596"/>
      <c r="C4" s="596"/>
      <c r="D4" s="596"/>
      <c r="E4" s="596"/>
      <c r="F4" s="596"/>
      <c r="G4" s="596"/>
      <c r="H4" s="596"/>
      <c r="I4" s="596"/>
      <c r="J4" s="596"/>
      <c r="K4" s="596"/>
      <c r="L4" s="596"/>
      <c r="M4" s="596"/>
      <c r="N4" s="596"/>
      <c r="O4" s="596"/>
      <c r="P4" s="596"/>
      <c r="Q4" s="596"/>
      <c r="R4" s="596"/>
      <c r="S4" s="596"/>
      <c r="T4" s="596"/>
      <c r="U4" s="596"/>
      <c r="V4" s="597"/>
    </row>
    <row r="5" spans="1:22" s="35" customFormat="1" ht="15" customHeight="1" x14ac:dyDescent="0.3">
      <c r="A5" s="592" t="s">
        <v>98</v>
      </c>
      <c r="B5" s="593"/>
      <c r="C5" s="593"/>
      <c r="D5" s="593"/>
      <c r="E5" s="593"/>
      <c r="F5" s="593"/>
      <c r="G5" s="593"/>
      <c r="H5" s="593"/>
      <c r="I5" s="593"/>
      <c r="J5" s="593"/>
      <c r="K5" s="593"/>
      <c r="L5" s="593"/>
      <c r="M5" s="593"/>
      <c r="N5" s="593"/>
      <c r="O5" s="593"/>
      <c r="P5" s="593"/>
      <c r="Q5" s="593"/>
      <c r="R5" s="593"/>
      <c r="S5" s="593"/>
      <c r="T5" s="593"/>
      <c r="U5" s="593"/>
      <c r="V5" s="594"/>
    </row>
    <row r="6" spans="1:22" s="35" customFormat="1" ht="15" customHeight="1" x14ac:dyDescent="0.3">
      <c r="A6" s="37" t="s">
        <v>508</v>
      </c>
      <c r="B6" s="38"/>
      <c r="C6" s="38"/>
      <c r="D6" s="38"/>
      <c r="E6" s="38"/>
      <c r="F6" s="38"/>
      <c r="G6" s="38"/>
      <c r="H6" s="38"/>
      <c r="I6" s="38"/>
      <c r="J6" s="38"/>
      <c r="K6" s="38"/>
      <c r="L6" s="38"/>
      <c r="M6" s="38"/>
      <c r="N6" s="38"/>
      <c r="O6" s="38"/>
      <c r="P6" s="38"/>
      <c r="Q6" s="38"/>
      <c r="R6" s="38"/>
      <c r="S6" s="38"/>
      <c r="T6" s="38"/>
      <c r="U6" s="38"/>
      <c r="V6" s="39"/>
    </row>
    <row r="7" spans="1:22" s="35" customFormat="1" ht="15" customHeight="1" x14ac:dyDescent="0.3">
      <c r="A7" s="592" t="s">
        <v>99</v>
      </c>
      <c r="B7" s="593"/>
      <c r="C7" s="593"/>
      <c r="D7" s="593"/>
      <c r="E7" s="593"/>
      <c r="F7" s="593"/>
      <c r="G7" s="593"/>
      <c r="H7" s="593"/>
      <c r="I7" s="593"/>
      <c r="J7" s="593"/>
      <c r="K7" s="593"/>
      <c r="L7" s="593"/>
      <c r="M7" s="593"/>
      <c r="N7" s="593"/>
      <c r="O7" s="593"/>
      <c r="P7" s="593"/>
      <c r="Q7" s="593"/>
      <c r="R7" s="593"/>
      <c r="S7" s="593"/>
      <c r="T7" s="593"/>
      <c r="U7" s="593"/>
      <c r="V7" s="594"/>
    </row>
    <row r="8" spans="1:22" s="35" customFormat="1" ht="15" customHeight="1" x14ac:dyDescent="0.3">
      <c r="A8" s="37" t="s">
        <v>509</v>
      </c>
      <c r="B8" s="38"/>
      <c r="C8" s="38"/>
      <c r="D8" s="38"/>
      <c r="E8" s="38"/>
      <c r="F8" s="38"/>
      <c r="G8" s="38"/>
      <c r="H8" s="38"/>
      <c r="I8" s="38"/>
      <c r="J8" s="38"/>
      <c r="K8" s="38"/>
      <c r="L8" s="38"/>
      <c r="M8" s="38"/>
      <c r="N8" s="38"/>
      <c r="O8" s="38"/>
      <c r="P8" s="38"/>
      <c r="Q8" s="38"/>
      <c r="R8" s="38"/>
      <c r="S8" s="38"/>
      <c r="T8" s="38"/>
      <c r="U8" s="38"/>
      <c r="V8" s="39"/>
    </row>
    <row r="9" spans="1:22" s="35" customFormat="1" ht="15" customHeight="1" x14ac:dyDescent="0.3">
      <c r="A9" s="592" t="s">
        <v>100</v>
      </c>
      <c r="B9" s="593"/>
      <c r="C9" s="593"/>
      <c r="D9" s="593"/>
      <c r="E9" s="593"/>
      <c r="F9" s="593"/>
      <c r="G9" s="593"/>
      <c r="H9" s="593"/>
      <c r="I9" s="593"/>
      <c r="J9" s="593"/>
      <c r="K9" s="593"/>
      <c r="L9" s="593"/>
      <c r="M9" s="593"/>
      <c r="N9" s="593"/>
      <c r="O9" s="593"/>
      <c r="P9" s="593"/>
      <c r="Q9" s="593"/>
      <c r="R9" s="593"/>
      <c r="S9" s="593"/>
      <c r="T9" s="593"/>
      <c r="U9" s="593"/>
      <c r="V9" s="594"/>
    </row>
    <row r="10" spans="1:22" s="35" customFormat="1" ht="15" customHeight="1" x14ac:dyDescent="0.3">
      <c r="A10" s="67" t="s">
        <v>535</v>
      </c>
      <c r="B10" s="53"/>
      <c r="C10" s="53"/>
      <c r="D10" s="53"/>
      <c r="E10" s="53"/>
      <c r="F10" s="53"/>
      <c r="G10" s="53"/>
      <c r="H10" s="53"/>
      <c r="I10" s="53"/>
      <c r="J10" s="53"/>
      <c r="K10" s="53"/>
      <c r="L10" s="53"/>
      <c r="M10" s="53"/>
      <c r="N10" s="53"/>
      <c r="O10" s="53"/>
      <c r="P10" s="53"/>
      <c r="Q10" s="53"/>
      <c r="R10" s="53"/>
      <c r="S10" s="53"/>
      <c r="T10" s="53"/>
      <c r="U10" s="53"/>
      <c r="V10" s="55"/>
    </row>
    <row r="11" spans="1:22" s="35" customFormat="1" ht="15" customHeight="1" x14ac:dyDescent="0.3">
      <c r="A11" s="579" t="s">
        <v>115</v>
      </c>
      <c r="B11" s="580"/>
      <c r="C11" s="580"/>
      <c r="D11" s="580"/>
      <c r="E11" s="580"/>
      <c r="F11" s="580"/>
      <c r="G11" s="580"/>
      <c r="H11" s="580"/>
      <c r="I11" s="580"/>
      <c r="J11" s="580"/>
      <c r="K11" s="580"/>
      <c r="L11" s="580"/>
      <c r="M11" s="580"/>
      <c r="N11" s="580"/>
      <c r="O11" s="580"/>
      <c r="P11" s="580"/>
      <c r="Q11" s="580"/>
      <c r="R11" s="580"/>
      <c r="S11" s="580"/>
      <c r="T11" s="580"/>
      <c r="U11" s="580"/>
      <c r="V11" s="581"/>
    </row>
    <row r="12" spans="1:22" s="35" customFormat="1" ht="15" customHeight="1" x14ac:dyDescent="0.3">
      <c r="A12" s="582" t="s">
        <v>536</v>
      </c>
      <c r="B12" s="588" t="s">
        <v>541</v>
      </c>
      <c r="C12" s="589"/>
      <c r="D12" s="589"/>
      <c r="E12" s="589"/>
      <c r="F12" s="589"/>
      <c r="G12" s="589"/>
      <c r="H12" s="589"/>
      <c r="I12" s="589"/>
      <c r="J12" s="589"/>
      <c r="K12" s="589"/>
      <c r="L12" s="589"/>
      <c r="M12" s="589"/>
      <c r="N12" s="589"/>
      <c r="O12" s="589"/>
      <c r="P12" s="589"/>
      <c r="Q12" s="589"/>
      <c r="R12" s="589"/>
      <c r="S12" s="589"/>
      <c r="T12" s="589"/>
      <c r="U12" s="589"/>
      <c r="V12" s="590"/>
    </row>
    <row r="13" spans="1:22" s="35" customFormat="1" ht="15" customHeight="1" x14ac:dyDescent="0.3">
      <c r="A13" s="583"/>
      <c r="B13" s="608" t="s">
        <v>1138</v>
      </c>
      <c r="C13" s="600"/>
      <c r="D13" s="600"/>
      <c r="E13" s="600"/>
      <c r="F13" s="600"/>
      <c r="G13" s="600"/>
      <c r="H13" s="600"/>
      <c r="I13" s="600"/>
      <c r="J13" s="600"/>
      <c r="K13" s="600"/>
      <c r="L13" s="600"/>
      <c r="M13" s="600"/>
      <c r="N13" s="600"/>
      <c r="O13" s="600"/>
      <c r="P13" s="600"/>
      <c r="Q13" s="600"/>
      <c r="R13" s="600"/>
      <c r="S13" s="600"/>
      <c r="T13" s="600"/>
      <c r="U13" s="600"/>
      <c r="V13" s="601"/>
    </row>
    <row r="14" spans="1:22" s="35" customFormat="1" ht="54" customHeight="1" x14ac:dyDescent="0.3">
      <c r="A14" s="583"/>
      <c r="B14" s="408" t="s">
        <v>542</v>
      </c>
      <c r="C14" s="148">
        <v>26.55</v>
      </c>
      <c r="D14" s="148"/>
      <c r="E14" s="148"/>
      <c r="F14" s="148"/>
      <c r="G14" s="285">
        <v>12.39</v>
      </c>
      <c r="H14" s="285"/>
      <c r="I14" s="171">
        <v>12.39</v>
      </c>
      <c r="J14" s="285"/>
      <c r="K14" s="285">
        <v>16.670000000000002</v>
      </c>
      <c r="L14" s="285"/>
      <c r="M14" s="285">
        <v>16.41</v>
      </c>
      <c r="N14" s="285"/>
      <c r="O14" s="285">
        <v>11.51</v>
      </c>
      <c r="P14" s="148"/>
      <c r="Q14" s="285">
        <v>15.71</v>
      </c>
      <c r="R14" s="148"/>
      <c r="S14" s="285">
        <v>29</v>
      </c>
      <c r="T14" s="45"/>
      <c r="U14" s="45" t="s">
        <v>552</v>
      </c>
      <c r="V14" s="46" t="s">
        <v>102</v>
      </c>
    </row>
    <row r="15" spans="1:22" s="35" customFormat="1" ht="15" customHeight="1" x14ac:dyDescent="0.3">
      <c r="A15" s="583"/>
      <c r="B15" s="147"/>
      <c r="C15" s="143">
        <v>2016</v>
      </c>
      <c r="D15" s="143"/>
      <c r="E15" s="143"/>
      <c r="F15" s="143"/>
      <c r="G15" s="143">
        <v>2017</v>
      </c>
      <c r="H15" s="143"/>
      <c r="I15" s="143">
        <v>2018</v>
      </c>
      <c r="J15" s="143"/>
      <c r="K15" s="143">
        <v>2019</v>
      </c>
      <c r="L15" s="143"/>
      <c r="M15" s="143">
        <v>2020</v>
      </c>
      <c r="N15" s="143"/>
      <c r="O15" s="143">
        <v>2021</v>
      </c>
      <c r="P15" s="143"/>
      <c r="Q15" s="143">
        <v>2022</v>
      </c>
      <c r="R15" s="143"/>
      <c r="S15" s="143">
        <v>2022</v>
      </c>
      <c r="T15" s="45"/>
      <c r="U15" s="45"/>
      <c r="V15" s="46"/>
    </row>
    <row r="16" spans="1:22" s="35" customFormat="1" ht="54" customHeight="1" x14ac:dyDescent="0.3">
      <c r="A16" s="583"/>
      <c r="B16" s="408" t="s">
        <v>543</v>
      </c>
      <c r="C16" s="285">
        <v>0.5</v>
      </c>
      <c r="D16" s="148"/>
      <c r="E16" s="148"/>
      <c r="F16" s="148"/>
      <c r="G16" s="148">
        <v>0.42</v>
      </c>
      <c r="H16" s="148"/>
      <c r="I16" s="285">
        <v>0.42</v>
      </c>
      <c r="J16" s="285"/>
      <c r="K16" s="285">
        <v>0.42</v>
      </c>
      <c r="L16" s="148"/>
      <c r="M16" s="285">
        <v>0.41</v>
      </c>
      <c r="N16" s="148"/>
      <c r="O16" s="285">
        <v>0.39</v>
      </c>
      <c r="P16" s="148"/>
      <c r="Q16" s="285">
        <v>0.4</v>
      </c>
      <c r="R16" s="148"/>
      <c r="S16" s="148" t="s">
        <v>442</v>
      </c>
      <c r="T16" s="45"/>
      <c r="U16" s="45" t="s">
        <v>552</v>
      </c>
      <c r="V16" s="46" t="s">
        <v>102</v>
      </c>
    </row>
    <row r="17" spans="1:22" s="35" customFormat="1" ht="15" customHeight="1" x14ac:dyDescent="0.3">
      <c r="A17" s="583"/>
      <c r="B17" s="41"/>
      <c r="C17" s="48">
        <v>2016</v>
      </c>
      <c r="D17" s="48"/>
      <c r="E17" s="48"/>
      <c r="F17" s="48"/>
      <c r="G17" s="48">
        <v>2017</v>
      </c>
      <c r="H17" s="48"/>
      <c r="I17" s="48">
        <v>2018</v>
      </c>
      <c r="J17" s="48"/>
      <c r="K17" s="48">
        <v>2019</v>
      </c>
      <c r="L17" s="48"/>
      <c r="M17" s="48">
        <v>2020</v>
      </c>
      <c r="N17" s="48"/>
      <c r="O17" s="143">
        <v>2021</v>
      </c>
      <c r="P17" s="48"/>
      <c r="Q17" s="143">
        <v>2022</v>
      </c>
      <c r="R17" s="48"/>
      <c r="S17" s="48">
        <v>2022</v>
      </c>
      <c r="T17" s="45"/>
      <c r="U17" s="45"/>
      <c r="V17" s="46"/>
    </row>
    <row r="18" spans="1:22" s="35" customFormat="1" ht="15" customHeight="1" x14ac:dyDescent="0.3">
      <c r="A18" s="583"/>
      <c r="B18" s="608" t="s">
        <v>1139</v>
      </c>
      <c r="C18" s="600"/>
      <c r="D18" s="600"/>
      <c r="E18" s="600"/>
      <c r="F18" s="600"/>
      <c r="G18" s="600"/>
      <c r="H18" s="600"/>
      <c r="I18" s="600"/>
      <c r="J18" s="600"/>
      <c r="K18" s="600"/>
      <c r="L18" s="600"/>
      <c r="M18" s="600"/>
      <c r="N18" s="600"/>
      <c r="O18" s="600"/>
      <c r="P18" s="600"/>
      <c r="Q18" s="600"/>
      <c r="R18" s="600"/>
      <c r="S18" s="600"/>
      <c r="T18" s="600"/>
      <c r="U18" s="600"/>
      <c r="V18" s="601"/>
    </row>
    <row r="19" spans="1:22" s="35" customFormat="1" ht="54" customHeight="1" x14ac:dyDescent="0.3">
      <c r="A19" s="583"/>
      <c r="B19" s="408" t="s">
        <v>542</v>
      </c>
      <c r="C19" s="285">
        <v>23.01</v>
      </c>
      <c r="D19" s="148"/>
      <c r="E19" s="148"/>
      <c r="F19" s="148"/>
      <c r="G19" s="285">
        <v>28.32</v>
      </c>
      <c r="H19" s="148"/>
      <c r="I19" s="285">
        <v>28.32</v>
      </c>
      <c r="J19" s="285"/>
      <c r="K19" s="285">
        <v>21.43</v>
      </c>
      <c r="L19" s="148"/>
      <c r="M19" s="285">
        <v>28.13</v>
      </c>
      <c r="N19" s="148"/>
      <c r="O19" s="285">
        <v>27.34</v>
      </c>
      <c r="P19" s="148"/>
      <c r="Q19" s="285">
        <v>25.71</v>
      </c>
      <c r="R19" s="148"/>
      <c r="S19" s="285">
        <v>27</v>
      </c>
      <c r="T19" s="45"/>
      <c r="U19" s="45" t="s">
        <v>552</v>
      </c>
      <c r="V19" s="46" t="s">
        <v>102</v>
      </c>
    </row>
    <row r="20" spans="1:22" s="35" customFormat="1" ht="15" customHeight="1" x14ac:dyDescent="0.3">
      <c r="A20" s="583"/>
      <c r="B20" s="147"/>
      <c r="C20" s="143">
        <v>2016</v>
      </c>
      <c r="D20" s="143"/>
      <c r="E20" s="143"/>
      <c r="F20" s="143"/>
      <c r="G20" s="143">
        <v>2017</v>
      </c>
      <c r="H20" s="143"/>
      <c r="I20" s="143">
        <v>2018</v>
      </c>
      <c r="J20" s="143"/>
      <c r="K20" s="143">
        <v>2019</v>
      </c>
      <c r="L20" s="143"/>
      <c r="M20" s="143">
        <v>2020</v>
      </c>
      <c r="N20" s="143"/>
      <c r="O20" s="143">
        <v>2021</v>
      </c>
      <c r="P20" s="143"/>
      <c r="Q20" s="143">
        <v>2022</v>
      </c>
      <c r="R20" s="143"/>
      <c r="S20" s="143">
        <v>2022</v>
      </c>
      <c r="T20" s="45"/>
      <c r="U20" s="45"/>
      <c r="V20" s="46"/>
    </row>
    <row r="21" spans="1:22" s="35" customFormat="1" ht="54" customHeight="1" x14ac:dyDescent="0.3">
      <c r="A21" s="583"/>
      <c r="B21" s="408" t="s">
        <v>543</v>
      </c>
      <c r="C21" s="148">
        <v>0.45</v>
      </c>
      <c r="D21" s="148"/>
      <c r="E21" s="148"/>
      <c r="F21" s="148"/>
      <c r="G21" s="285">
        <v>0.47</v>
      </c>
      <c r="H21" s="285"/>
      <c r="I21" s="171">
        <v>0.47</v>
      </c>
      <c r="J21" s="285"/>
      <c r="K21" s="285">
        <v>0.44</v>
      </c>
      <c r="L21" s="285"/>
      <c r="M21" s="285">
        <v>0.46</v>
      </c>
      <c r="N21" s="285"/>
      <c r="O21" s="285">
        <v>0.45</v>
      </c>
      <c r="P21" s="148"/>
      <c r="Q21" s="285">
        <v>0.45</v>
      </c>
      <c r="R21" s="148"/>
      <c r="S21" s="148" t="s">
        <v>442</v>
      </c>
      <c r="T21" s="141"/>
      <c r="U21" s="141" t="s">
        <v>552</v>
      </c>
      <c r="V21" s="149" t="s">
        <v>102</v>
      </c>
    </row>
    <row r="22" spans="1:22" s="35" customFormat="1" ht="15" customHeight="1" x14ac:dyDescent="0.3">
      <c r="A22" s="583"/>
      <c r="B22" s="147"/>
      <c r="C22" s="143">
        <v>2016</v>
      </c>
      <c r="D22" s="143"/>
      <c r="E22" s="143"/>
      <c r="F22" s="143"/>
      <c r="G22" s="143">
        <v>2017</v>
      </c>
      <c r="H22" s="143"/>
      <c r="I22" s="143">
        <v>2018</v>
      </c>
      <c r="J22" s="143"/>
      <c r="K22" s="143">
        <v>2019</v>
      </c>
      <c r="L22" s="143"/>
      <c r="M22" s="143">
        <v>2020</v>
      </c>
      <c r="N22" s="143"/>
      <c r="O22" s="143">
        <v>2021</v>
      </c>
      <c r="P22" s="143"/>
      <c r="Q22" s="143">
        <v>2022</v>
      </c>
      <c r="R22" s="143"/>
      <c r="S22" s="143">
        <v>2022</v>
      </c>
      <c r="T22" s="141"/>
      <c r="U22" s="141"/>
      <c r="V22" s="149"/>
    </row>
    <row r="23" spans="1:22" s="35" customFormat="1" ht="15" customHeight="1" x14ac:dyDescent="0.3">
      <c r="A23" s="583"/>
      <c r="B23" s="608" t="s">
        <v>1140</v>
      </c>
      <c r="C23" s="600"/>
      <c r="D23" s="600"/>
      <c r="E23" s="600"/>
      <c r="F23" s="600"/>
      <c r="G23" s="600"/>
      <c r="H23" s="600"/>
      <c r="I23" s="600"/>
      <c r="J23" s="600"/>
      <c r="K23" s="600"/>
      <c r="L23" s="600"/>
      <c r="M23" s="600"/>
      <c r="N23" s="600"/>
      <c r="O23" s="600"/>
      <c r="P23" s="600"/>
      <c r="Q23" s="600"/>
      <c r="R23" s="600"/>
      <c r="S23" s="600"/>
      <c r="T23" s="600"/>
      <c r="U23" s="600"/>
      <c r="V23" s="601"/>
    </row>
    <row r="24" spans="1:22" s="35" customFormat="1" ht="54" customHeight="1" x14ac:dyDescent="0.3">
      <c r="A24" s="583"/>
      <c r="B24" s="408" t="s">
        <v>542</v>
      </c>
      <c r="C24" s="285">
        <v>25.66</v>
      </c>
      <c r="D24" s="148"/>
      <c r="E24" s="148"/>
      <c r="F24" s="148"/>
      <c r="G24" s="148">
        <v>9.73</v>
      </c>
      <c r="H24" s="148"/>
      <c r="I24" s="285">
        <v>9.73</v>
      </c>
      <c r="J24" s="285"/>
      <c r="K24" s="285">
        <v>10.32</v>
      </c>
      <c r="L24" s="148"/>
      <c r="M24" s="285">
        <v>12.5</v>
      </c>
      <c r="N24" s="148"/>
      <c r="O24" s="285">
        <v>13.67</v>
      </c>
      <c r="P24" s="148"/>
      <c r="Q24" s="285">
        <v>16.420000000000002</v>
      </c>
      <c r="R24" s="148"/>
      <c r="S24" s="285">
        <v>29</v>
      </c>
      <c r="T24" s="45"/>
      <c r="U24" s="45" t="s">
        <v>552</v>
      </c>
      <c r="V24" s="46" t="s">
        <v>102</v>
      </c>
    </row>
    <row r="25" spans="1:22" s="35" customFormat="1" ht="15" customHeight="1" x14ac:dyDescent="0.3">
      <c r="A25" s="583"/>
      <c r="B25" s="147"/>
      <c r="C25" s="48">
        <v>2016</v>
      </c>
      <c r="D25" s="48"/>
      <c r="E25" s="48"/>
      <c r="F25" s="48"/>
      <c r="G25" s="48">
        <v>2017</v>
      </c>
      <c r="H25" s="48"/>
      <c r="I25" s="48">
        <v>2018</v>
      </c>
      <c r="J25" s="48"/>
      <c r="K25" s="48">
        <v>2019</v>
      </c>
      <c r="L25" s="48"/>
      <c r="M25" s="48">
        <v>2020</v>
      </c>
      <c r="N25" s="48"/>
      <c r="O25" s="143">
        <v>2021</v>
      </c>
      <c r="P25" s="48"/>
      <c r="Q25" s="143">
        <v>2022</v>
      </c>
      <c r="R25" s="48"/>
      <c r="S25" s="143">
        <v>2022</v>
      </c>
      <c r="T25" s="45"/>
      <c r="U25" s="45"/>
      <c r="V25" s="46"/>
    </row>
    <row r="26" spans="1:22" s="35" customFormat="1" ht="54" customHeight="1" x14ac:dyDescent="0.3">
      <c r="A26" s="583"/>
      <c r="B26" s="408" t="s">
        <v>543</v>
      </c>
      <c r="C26" s="285">
        <v>0.36</v>
      </c>
      <c r="D26" s="148"/>
      <c r="E26" s="148"/>
      <c r="F26" s="148"/>
      <c r="G26" s="148">
        <v>0.31</v>
      </c>
      <c r="H26" s="148"/>
      <c r="I26" s="285">
        <v>0.31</v>
      </c>
      <c r="J26" s="285"/>
      <c r="K26" s="285">
        <v>0.31</v>
      </c>
      <c r="L26" s="148"/>
      <c r="M26" s="285">
        <v>0.31</v>
      </c>
      <c r="N26" s="148"/>
      <c r="O26" s="285">
        <v>0.31</v>
      </c>
      <c r="P26" s="148"/>
      <c r="Q26" s="285">
        <v>0.32</v>
      </c>
      <c r="R26" s="148"/>
      <c r="S26" s="148" t="s">
        <v>442</v>
      </c>
      <c r="T26" s="45"/>
      <c r="U26" s="45" t="s">
        <v>552</v>
      </c>
      <c r="V26" s="46" t="s">
        <v>102</v>
      </c>
    </row>
    <row r="27" spans="1:22" s="35" customFormat="1" ht="15" customHeight="1" x14ac:dyDescent="0.3">
      <c r="A27" s="583"/>
      <c r="B27" s="41"/>
      <c r="C27" s="48">
        <v>2016</v>
      </c>
      <c r="D27" s="48"/>
      <c r="E27" s="48"/>
      <c r="F27" s="48"/>
      <c r="G27" s="48">
        <v>2017</v>
      </c>
      <c r="H27" s="48"/>
      <c r="I27" s="48">
        <v>2018</v>
      </c>
      <c r="J27" s="48"/>
      <c r="K27" s="48">
        <v>2019</v>
      </c>
      <c r="L27" s="48"/>
      <c r="M27" s="48">
        <v>2020</v>
      </c>
      <c r="N27" s="48"/>
      <c r="O27" s="143">
        <v>2021</v>
      </c>
      <c r="P27" s="48"/>
      <c r="Q27" s="143">
        <v>2022</v>
      </c>
      <c r="R27" s="48"/>
      <c r="S27" s="48">
        <v>2022</v>
      </c>
      <c r="T27" s="45"/>
      <c r="U27" s="45"/>
      <c r="V27" s="46"/>
    </row>
    <row r="28" spans="1:22" s="35" customFormat="1" ht="54" customHeight="1" x14ac:dyDescent="0.3">
      <c r="A28" s="583"/>
      <c r="B28" s="147" t="s">
        <v>537</v>
      </c>
      <c r="C28" s="285">
        <v>50</v>
      </c>
      <c r="D28" s="139"/>
      <c r="E28" s="285"/>
      <c r="F28" s="315"/>
      <c r="G28" s="284">
        <v>53.18</v>
      </c>
      <c r="H28" s="308"/>
      <c r="I28" s="284">
        <v>35.020000000000003</v>
      </c>
      <c r="J28" s="308"/>
      <c r="K28" s="284">
        <v>31.21</v>
      </c>
      <c r="L28" s="306"/>
      <c r="M28" s="284">
        <v>27.09</v>
      </c>
      <c r="N28" s="306"/>
      <c r="O28" s="284">
        <v>25.4</v>
      </c>
      <c r="P28" s="306"/>
      <c r="Q28" s="284">
        <v>23.2</v>
      </c>
      <c r="R28" s="139"/>
      <c r="S28" s="148">
        <v>25</v>
      </c>
      <c r="T28" s="45"/>
      <c r="U28" s="88" t="s">
        <v>136</v>
      </c>
      <c r="V28" s="46" t="s">
        <v>136</v>
      </c>
    </row>
    <row r="29" spans="1:22" s="35" customFormat="1" ht="15" customHeight="1" x14ac:dyDescent="0.3">
      <c r="A29" s="583"/>
      <c r="B29" s="142"/>
      <c r="C29" s="143">
        <v>2016</v>
      </c>
      <c r="D29" s="143"/>
      <c r="E29" s="143"/>
      <c r="F29" s="143"/>
      <c r="G29" s="143">
        <v>2017</v>
      </c>
      <c r="H29" s="143"/>
      <c r="I29" s="143">
        <v>2018</v>
      </c>
      <c r="J29" s="143"/>
      <c r="K29" s="143">
        <v>2019</v>
      </c>
      <c r="L29" s="143"/>
      <c r="M29" s="143">
        <v>2020</v>
      </c>
      <c r="N29" s="143"/>
      <c r="O29" s="143">
        <v>2021</v>
      </c>
      <c r="P29" s="143"/>
      <c r="Q29" s="143">
        <v>2022</v>
      </c>
      <c r="R29" s="143"/>
      <c r="S29" s="143">
        <v>2022</v>
      </c>
      <c r="T29" s="51"/>
      <c r="U29" s="51"/>
      <c r="V29" s="52"/>
    </row>
    <row r="30" spans="1:22" s="35" customFormat="1" ht="54" customHeight="1" x14ac:dyDescent="0.3">
      <c r="A30" s="583"/>
      <c r="B30" s="147" t="s">
        <v>538</v>
      </c>
      <c r="C30" s="285">
        <v>87.78</v>
      </c>
      <c r="D30" s="148"/>
      <c r="E30" s="148"/>
      <c r="F30" s="148"/>
      <c r="G30" s="284">
        <v>86.98</v>
      </c>
      <c r="H30" s="284"/>
      <c r="I30" s="284">
        <v>86.63</v>
      </c>
      <c r="J30" s="284"/>
      <c r="K30" s="284">
        <v>91.35</v>
      </c>
      <c r="L30" s="284"/>
      <c r="M30" s="284">
        <v>78.81</v>
      </c>
      <c r="N30" s="284"/>
      <c r="O30" s="284">
        <v>92.29</v>
      </c>
      <c r="P30" s="284"/>
      <c r="Q30" s="284">
        <v>92.95</v>
      </c>
      <c r="R30" s="148"/>
      <c r="S30" s="148">
        <v>90</v>
      </c>
      <c r="T30" s="45"/>
      <c r="U30" s="88" t="s">
        <v>136</v>
      </c>
      <c r="V30" s="46" t="s">
        <v>136</v>
      </c>
    </row>
    <row r="31" spans="1:22" s="35" customFormat="1" ht="15" customHeight="1" x14ac:dyDescent="0.3">
      <c r="A31" s="583"/>
      <c r="B31" s="334"/>
      <c r="C31" s="143">
        <v>2016</v>
      </c>
      <c r="D31" s="143"/>
      <c r="E31" s="143"/>
      <c r="F31" s="143"/>
      <c r="G31" s="143">
        <v>2017</v>
      </c>
      <c r="H31" s="143"/>
      <c r="I31" s="143">
        <v>2018</v>
      </c>
      <c r="J31" s="143"/>
      <c r="K31" s="143">
        <v>2019</v>
      </c>
      <c r="L31" s="143"/>
      <c r="M31" s="143">
        <v>2020</v>
      </c>
      <c r="N31" s="143"/>
      <c r="O31" s="143">
        <v>2021</v>
      </c>
      <c r="P31" s="143"/>
      <c r="Q31" s="143">
        <v>2022</v>
      </c>
      <c r="R31" s="143"/>
      <c r="S31" s="143">
        <v>2022</v>
      </c>
      <c r="T31" s="45"/>
      <c r="U31" s="45"/>
      <c r="V31" s="46"/>
    </row>
    <row r="32" spans="1:22" s="35" customFormat="1" ht="54" customHeight="1" x14ac:dyDescent="0.3">
      <c r="A32" s="583"/>
      <c r="B32" s="147" t="s">
        <v>539</v>
      </c>
      <c r="C32" s="148">
        <v>135</v>
      </c>
      <c r="D32" s="148"/>
      <c r="E32" s="148"/>
      <c r="F32" s="148"/>
      <c r="G32" s="151">
        <v>4</v>
      </c>
      <c r="H32" s="315"/>
      <c r="I32" s="148">
        <v>3</v>
      </c>
      <c r="J32" s="148"/>
      <c r="K32" s="148">
        <v>3</v>
      </c>
      <c r="L32" s="148"/>
      <c r="M32" s="148">
        <v>0</v>
      </c>
      <c r="N32" s="148"/>
      <c r="O32" s="284">
        <v>0</v>
      </c>
      <c r="P32" s="148"/>
      <c r="Q32" s="284">
        <v>0</v>
      </c>
      <c r="R32" s="148"/>
      <c r="S32" s="148">
        <v>157</v>
      </c>
      <c r="T32" s="141"/>
      <c r="U32" s="141" t="s">
        <v>137</v>
      </c>
      <c r="V32" s="149" t="s">
        <v>137</v>
      </c>
    </row>
    <row r="33" spans="1:22" s="35" customFormat="1" ht="15" customHeight="1" x14ac:dyDescent="0.3">
      <c r="A33" s="583"/>
      <c r="B33" s="147"/>
      <c r="C33" s="143">
        <v>2016</v>
      </c>
      <c r="D33" s="143"/>
      <c r="E33" s="143"/>
      <c r="F33" s="143"/>
      <c r="G33" s="143">
        <v>2017</v>
      </c>
      <c r="H33" s="143"/>
      <c r="I33" s="143">
        <v>2018</v>
      </c>
      <c r="J33" s="143"/>
      <c r="K33" s="143">
        <v>2019</v>
      </c>
      <c r="L33" s="143"/>
      <c r="M33" s="143">
        <v>2020</v>
      </c>
      <c r="N33" s="143"/>
      <c r="O33" s="143">
        <v>2021</v>
      </c>
      <c r="P33" s="143"/>
      <c r="Q33" s="143">
        <v>2022</v>
      </c>
      <c r="R33" s="143"/>
      <c r="S33" s="143">
        <v>2022</v>
      </c>
      <c r="T33" s="45"/>
      <c r="U33" s="45"/>
      <c r="V33" s="46"/>
    </row>
    <row r="34" spans="1:22" s="35" customFormat="1" ht="54" customHeight="1" x14ac:dyDescent="0.3">
      <c r="A34" s="583"/>
      <c r="B34" s="147" t="s">
        <v>540</v>
      </c>
      <c r="C34" s="121">
        <v>1679</v>
      </c>
      <c r="D34" s="148"/>
      <c r="E34" s="148"/>
      <c r="F34" s="148"/>
      <c r="G34" s="121">
        <v>2055</v>
      </c>
      <c r="H34" s="121"/>
      <c r="I34" s="121">
        <v>1865</v>
      </c>
      <c r="J34" s="121"/>
      <c r="K34" s="121">
        <v>1062</v>
      </c>
      <c r="L34" s="121"/>
      <c r="M34" s="121">
        <v>470</v>
      </c>
      <c r="N34" s="121"/>
      <c r="O34" s="121">
        <v>581</v>
      </c>
      <c r="P34" s="148"/>
      <c r="Q34" s="121">
        <v>899</v>
      </c>
      <c r="R34" s="148"/>
      <c r="S34" s="121">
        <v>15153</v>
      </c>
      <c r="T34" s="45"/>
      <c r="U34" s="45" t="s">
        <v>136</v>
      </c>
      <c r="V34" s="46" t="s">
        <v>136</v>
      </c>
    </row>
    <row r="35" spans="1:22" s="35" customFormat="1" ht="15" customHeight="1" x14ac:dyDescent="0.3">
      <c r="A35" s="584"/>
      <c r="B35" s="147"/>
      <c r="C35" s="143">
        <v>2016</v>
      </c>
      <c r="D35" s="143"/>
      <c r="E35" s="143"/>
      <c r="F35" s="143"/>
      <c r="G35" s="143">
        <v>2017</v>
      </c>
      <c r="H35" s="143"/>
      <c r="I35" s="143">
        <v>2018</v>
      </c>
      <c r="J35" s="143"/>
      <c r="K35" s="143">
        <v>2019</v>
      </c>
      <c r="L35" s="143"/>
      <c r="M35" s="143">
        <v>2020</v>
      </c>
      <c r="N35" s="143"/>
      <c r="O35" s="143">
        <v>2021</v>
      </c>
      <c r="P35" s="143"/>
      <c r="Q35" s="143">
        <v>2022</v>
      </c>
      <c r="R35" s="143"/>
      <c r="S35" s="143">
        <v>2022</v>
      </c>
      <c r="T35" s="45"/>
      <c r="U35" s="45"/>
      <c r="V35" s="46"/>
    </row>
    <row r="36" spans="1:22" s="35" customFormat="1" ht="15" customHeight="1" x14ac:dyDescent="0.3">
      <c r="A36" s="605" t="s">
        <v>117</v>
      </c>
      <c r="B36" s="606"/>
      <c r="C36" s="606"/>
      <c r="D36" s="606"/>
      <c r="E36" s="606"/>
      <c r="F36" s="606"/>
      <c r="G36" s="606"/>
      <c r="H36" s="606"/>
      <c r="I36" s="606"/>
      <c r="J36" s="606"/>
      <c r="K36" s="606"/>
      <c r="L36" s="606"/>
      <c r="M36" s="606"/>
      <c r="N36" s="606"/>
      <c r="O36" s="606"/>
      <c r="P36" s="606"/>
      <c r="Q36" s="606"/>
      <c r="R36" s="606"/>
      <c r="S36" s="606"/>
      <c r="T36" s="606"/>
      <c r="U36" s="606"/>
      <c r="V36" s="607"/>
    </row>
    <row r="37" spans="1:22" s="35" customFormat="1" ht="65.25" customHeight="1" x14ac:dyDescent="0.3">
      <c r="A37" s="582" t="s">
        <v>114</v>
      </c>
      <c r="B37" s="147" t="s">
        <v>1141</v>
      </c>
      <c r="C37" s="144">
        <v>79</v>
      </c>
      <c r="D37" s="145"/>
      <c r="E37" s="144"/>
      <c r="F37" s="144"/>
      <c r="G37" s="313">
        <v>76.17</v>
      </c>
      <c r="H37" s="313"/>
      <c r="I37" s="313">
        <v>71.81</v>
      </c>
      <c r="J37" s="313"/>
      <c r="K37" s="313">
        <v>65.91</v>
      </c>
      <c r="L37" s="313"/>
      <c r="M37" s="313">
        <v>63.39</v>
      </c>
      <c r="N37" s="313"/>
      <c r="O37" s="313">
        <v>65.082099999999997</v>
      </c>
      <c r="P37" s="689"/>
      <c r="Q37" s="313">
        <v>64.172499999999999</v>
      </c>
      <c r="R37" s="145"/>
      <c r="S37" s="272" t="s">
        <v>455</v>
      </c>
      <c r="T37" s="141"/>
      <c r="U37" s="283" t="s">
        <v>553</v>
      </c>
      <c r="V37" s="430" t="s">
        <v>554</v>
      </c>
    </row>
    <row r="38" spans="1:22" s="35" customFormat="1" ht="15" customHeight="1" x14ac:dyDescent="0.3">
      <c r="A38" s="583"/>
      <c r="B38" s="142"/>
      <c r="C38" s="143">
        <v>2016</v>
      </c>
      <c r="D38" s="143"/>
      <c r="E38" s="143"/>
      <c r="F38" s="143"/>
      <c r="G38" s="143">
        <v>2017</v>
      </c>
      <c r="H38" s="143"/>
      <c r="I38" s="143">
        <v>2018</v>
      </c>
      <c r="J38" s="143"/>
      <c r="K38" s="143">
        <v>2019</v>
      </c>
      <c r="L38" s="143"/>
      <c r="M38" s="143">
        <v>2020</v>
      </c>
      <c r="N38" s="143"/>
      <c r="O38" s="143">
        <v>2021</v>
      </c>
      <c r="P38" s="143"/>
      <c r="Q38" s="143">
        <v>2022</v>
      </c>
      <c r="R38" s="143"/>
      <c r="S38" s="143">
        <v>2022</v>
      </c>
      <c r="T38" s="51"/>
      <c r="U38" s="51"/>
      <c r="V38" s="52"/>
    </row>
    <row r="39" spans="1:22" s="35" customFormat="1" ht="15" customHeight="1" x14ac:dyDescent="0.3">
      <c r="A39" s="583"/>
      <c r="B39" s="588" t="s">
        <v>544</v>
      </c>
      <c r="C39" s="589"/>
      <c r="D39" s="589"/>
      <c r="E39" s="589"/>
      <c r="F39" s="589"/>
      <c r="G39" s="589"/>
      <c r="H39" s="589"/>
      <c r="I39" s="589"/>
      <c r="J39" s="589"/>
      <c r="K39" s="589"/>
      <c r="L39" s="589"/>
      <c r="M39" s="589"/>
      <c r="N39" s="589"/>
      <c r="O39" s="589"/>
      <c r="P39" s="589"/>
      <c r="Q39" s="589"/>
      <c r="R39" s="589"/>
      <c r="S39" s="589"/>
      <c r="T39" s="589"/>
      <c r="U39" s="589"/>
      <c r="V39" s="590"/>
    </row>
    <row r="40" spans="1:22" s="35" customFormat="1" ht="94.15" customHeight="1" x14ac:dyDescent="0.3">
      <c r="A40" s="583"/>
      <c r="B40" s="407" t="s">
        <v>545</v>
      </c>
      <c r="C40" s="200">
        <v>115</v>
      </c>
      <c r="D40" s="265"/>
      <c r="E40" s="265"/>
      <c r="F40" s="265"/>
      <c r="G40" s="200">
        <v>119</v>
      </c>
      <c r="H40" s="265"/>
      <c r="I40" s="200">
        <v>269</v>
      </c>
      <c r="J40" s="200"/>
      <c r="K40" s="200">
        <v>302</v>
      </c>
      <c r="L40" s="265"/>
      <c r="M40" s="200">
        <v>303</v>
      </c>
      <c r="N40" s="265"/>
      <c r="O40" s="200">
        <v>305</v>
      </c>
      <c r="P40" s="265"/>
      <c r="Q40" s="200">
        <v>313</v>
      </c>
      <c r="R40" s="265"/>
      <c r="S40" s="200" t="s">
        <v>546</v>
      </c>
      <c r="T40" s="140"/>
      <c r="U40" s="140" t="s">
        <v>138</v>
      </c>
      <c r="V40" s="270" t="s">
        <v>138</v>
      </c>
    </row>
    <row r="41" spans="1:22" s="35" customFormat="1" ht="15" customHeight="1" x14ac:dyDescent="0.3">
      <c r="A41" s="583"/>
      <c r="B41" s="47"/>
      <c r="C41" s="48">
        <v>2016</v>
      </c>
      <c r="D41" s="48"/>
      <c r="E41" s="48"/>
      <c r="F41" s="48"/>
      <c r="G41" s="48">
        <v>2017</v>
      </c>
      <c r="H41" s="48"/>
      <c r="I41" s="48">
        <v>2018</v>
      </c>
      <c r="J41" s="48"/>
      <c r="K41" s="48">
        <v>2019</v>
      </c>
      <c r="L41" s="48"/>
      <c r="M41" s="48">
        <v>2020</v>
      </c>
      <c r="N41" s="48"/>
      <c r="O41" s="143">
        <v>2021</v>
      </c>
      <c r="P41" s="48"/>
      <c r="Q41" s="143">
        <v>2022</v>
      </c>
      <c r="R41" s="48"/>
      <c r="S41" s="48">
        <v>2022</v>
      </c>
      <c r="T41" s="51"/>
      <c r="U41" s="51"/>
      <c r="V41" s="52"/>
    </row>
    <row r="42" spans="1:22" s="35" customFormat="1" ht="54.75" customHeight="1" x14ac:dyDescent="0.3">
      <c r="A42" s="583"/>
      <c r="B42" s="170" t="s">
        <v>1142</v>
      </c>
      <c r="C42" s="510">
        <v>1</v>
      </c>
      <c r="D42" s="265"/>
      <c r="E42" s="265"/>
      <c r="F42" s="265"/>
      <c r="G42" s="510">
        <v>0</v>
      </c>
      <c r="H42" s="510"/>
      <c r="I42" s="510">
        <v>1</v>
      </c>
      <c r="J42" s="510"/>
      <c r="K42" s="510">
        <v>4</v>
      </c>
      <c r="L42" s="510"/>
      <c r="M42" s="510">
        <v>0</v>
      </c>
      <c r="N42" s="510"/>
      <c r="O42" s="510">
        <v>1</v>
      </c>
      <c r="P42" s="510"/>
      <c r="Q42" s="510">
        <v>2</v>
      </c>
      <c r="R42" s="143"/>
      <c r="S42" s="86">
        <v>20</v>
      </c>
      <c r="T42" s="51"/>
      <c r="U42" s="51" t="s">
        <v>552</v>
      </c>
      <c r="V42" s="60" t="s">
        <v>137</v>
      </c>
    </row>
    <row r="43" spans="1:22" s="35" customFormat="1" ht="15" customHeight="1" x14ac:dyDescent="0.3">
      <c r="A43" s="584"/>
      <c r="B43" s="47"/>
      <c r="C43" s="143">
        <v>2016</v>
      </c>
      <c r="D43" s="48"/>
      <c r="E43" s="48"/>
      <c r="F43" s="48"/>
      <c r="G43" s="48">
        <v>2017</v>
      </c>
      <c r="H43" s="48"/>
      <c r="I43" s="48">
        <v>2018</v>
      </c>
      <c r="J43" s="48"/>
      <c r="K43" s="48">
        <v>2019</v>
      </c>
      <c r="L43" s="48"/>
      <c r="M43" s="48">
        <v>2020</v>
      </c>
      <c r="N43" s="48"/>
      <c r="O43" s="143">
        <v>2021</v>
      </c>
      <c r="P43" s="48"/>
      <c r="Q43" s="143">
        <v>2022</v>
      </c>
      <c r="R43" s="48"/>
      <c r="S43" s="48">
        <v>2022</v>
      </c>
      <c r="T43" s="51"/>
      <c r="U43" s="51"/>
      <c r="V43" s="52"/>
    </row>
    <row r="44" spans="1:22" s="35" customFormat="1" ht="15" customHeight="1" x14ac:dyDescent="0.3">
      <c r="A44" s="70"/>
      <c r="B44" s="242"/>
      <c r="C44" s="527"/>
      <c r="D44" s="243"/>
      <c r="E44" s="243"/>
      <c r="F44" s="243"/>
      <c r="G44" s="243"/>
      <c r="H44" s="243"/>
      <c r="I44" s="243"/>
      <c r="J44" s="243"/>
      <c r="K44" s="243"/>
      <c r="L44" s="243"/>
      <c r="M44" s="243"/>
      <c r="N44" s="243"/>
      <c r="O44" s="527"/>
      <c r="P44" s="243"/>
      <c r="Q44" s="527"/>
      <c r="R44" s="243"/>
      <c r="S44" s="243"/>
      <c r="T44" s="245"/>
      <c r="U44" s="245"/>
      <c r="V44" s="246"/>
    </row>
    <row r="45" spans="1:22" s="35" customFormat="1" ht="15" customHeight="1" x14ac:dyDescent="0.3">
      <c r="A45" s="97"/>
      <c r="B45" s="71"/>
      <c r="C45" s="72"/>
      <c r="D45" s="72"/>
      <c r="E45" s="72"/>
      <c r="F45" s="72"/>
      <c r="G45" s="72"/>
      <c r="H45" s="72"/>
      <c r="I45" s="72"/>
      <c r="J45" s="72"/>
      <c r="K45" s="72"/>
      <c r="L45" s="72"/>
      <c r="M45" s="72"/>
      <c r="N45" s="72"/>
      <c r="O45" s="72"/>
      <c r="P45" s="72"/>
      <c r="Q45" s="72"/>
      <c r="R45" s="72"/>
      <c r="S45" s="72"/>
      <c r="T45" s="72"/>
      <c r="U45" s="72"/>
      <c r="V45" s="72"/>
    </row>
    <row r="46" spans="1:22" s="35" customFormat="1" ht="15" customHeight="1" x14ac:dyDescent="0.3">
      <c r="A46" s="113" t="s">
        <v>1143</v>
      </c>
      <c r="B46" s="113"/>
      <c r="C46" s="113"/>
      <c r="D46" s="113"/>
      <c r="E46" s="113"/>
      <c r="F46" s="113"/>
      <c r="G46" s="113"/>
      <c r="H46" s="113"/>
      <c r="I46" s="113"/>
      <c r="J46" s="113"/>
      <c r="K46" s="113"/>
      <c r="L46" s="113"/>
      <c r="M46" s="113"/>
      <c r="N46" s="113"/>
      <c r="O46" s="113"/>
      <c r="P46" s="113"/>
      <c r="Q46" s="113"/>
      <c r="R46" s="113"/>
      <c r="S46" s="113"/>
      <c r="T46" s="113"/>
      <c r="U46" s="113"/>
      <c r="V46" s="113"/>
    </row>
    <row r="47" spans="1:22" s="35" customFormat="1" ht="15" customHeight="1" x14ac:dyDescent="0.3">
      <c r="A47" s="578" t="s">
        <v>1144</v>
      </c>
      <c r="B47" s="578"/>
      <c r="C47" s="578"/>
      <c r="D47" s="578"/>
      <c r="E47" s="578"/>
      <c r="F47" s="578"/>
      <c r="G47" s="578"/>
      <c r="H47" s="578"/>
      <c r="I47" s="578"/>
      <c r="J47" s="578"/>
      <c r="K47" s="578"/>
      <c r="L47" s="578"/>
      <c r="M47" s="578"/>
      <c r="N47" s="578"/>
      <c r="O47" s="578"/>
      <c r="P47" s="578"/>
      <c r="Q47" s="578"/>
      <c r="R47" s="578"/>
      <c r="S47" s="578"/>
      <c r="T47" s="578"/>
      <c r="U47" s="578"/>
      <c r="V47" s="578"/>
    </row>
    <row r="48" spans="1:22" s="35" customFormat="1" ht="15" customHeight="1" x14ac:dyDescent="0.3">
      <c r="A48" s="578" t="s">
        <v>1145</v>
      </c>
      <c r="B48" s="578"/>
      <c r="C48" s="578"/>
      <c r="D48" s="578"/>
      <c r="E48" s="578"/>
      <c r="F48" s="578"/>
      <c r="G48" s="578"/>
      <c r="H48" s="578"/>
      <c r="I48" s="578"/>
      <c r="J48" s="578"/>
      <c r="K48" s="578"/>
      <c r="L48" s="578"/>
      <c r="M48" s="578"/>
      <c r="N48" s="578"/>
      <c r="O48" s="578"/>
      <c r="P48" s="578"/>
      <c r="Q48" s="578"/>
      <c r="R48" s="578"/>
      <c r="S48" s="578"/>
      <c r="T48" s="578"/>
      <c r="U48" s="578"/>
      <c r="V48" s="578"/>
    </row>
    <row r="49" spans="1:22" s="35" customFormat="1" ht="15" customHeight="1" x14ac:dyDescent="0.3">
      <c r="A49" s="578" t="s">
        <v>1146</v>
      </c>
      <c r="B49" s="578"/>
      <c r="C49" s="578"/>
      <c r="D49" s="578"/>
      <c r="E49" s="578"/>
      <c r="F49" s="578"/>
      <c r="G49" s="578"/>
      <c r="H49" s="578"/>
      <c r="I49" s="578"/>
      <c r="J49" s="578"/>
      <c r="K49" s="578"/>
      <c r="L49" s="578"/>
      <c r="M49" s="578"/>
      <c r="N49" s="578"/>
      <c r="O49" s="578"/>
      <c r="P49" s="578"/>
      <c r="Q49" s="578"/>
      <c r="R49" s="578"/>
      <c r="S49" s="578"/>
      <c r="T49" s="578"/>
      <c r="U49" s="578"/>
      <c r="V49" s="578"/>
    </row>
    <row r="50" spans="1:22" s="35" customFormat="1" ht="25.5" customHeight="1" x14ac:dyDescent="0.3">
      <c r="A50" s="578" t="s">
        <v>1147</v>
      </c>
      <c r="B50" s="578"/>
      <c r="C50" s="578"/>
      <c r="D50" s="578"/>
      <c r="E50" s="578"/>
      <c r="F50" s="578"/>
      <c r="G50" s="578"/>
      <c r="H50" s="578"/>
      <c r="I50" s="578"/>
      <c r="J50" s="578"/>
      <c r="K50" s="578"/>
      <c r="L50" s="578"/>
      <c r="M50" s="578"/>
      <c r="N50" s="578"/>
      <c r="O50" s="578"/>
      <c r="P50" s="578"/>
      <c r="Q50" s="578"/>
      <c r="R50" s="578"/>
      <c r="S50" s="578"/>
      <c r="T50" s="578"/>
      <c r="U50" s="578"/>
      <c r="V50" s="578"/>
    </row>
    <row r="51" spans="1:22" s="35" customFormat="1" ht="24.75" customHeight="1" x14ac:dyDescent="0.3">
      <c r="A51" s="578" t="s">
        <v>1148</v>
      </c>
      <c r="B51" s="578"/>
      <c r="C51" s="578"/>
      <c r="D51" s="578"/>
      <c r="E51" s="578"/>
      <c r="F51" s="578"/>
      <c r="G51" s="578"/>
      <c r="H51" s="578"/>
      <c r="I51" s="578"/>
      <c r="J51" s="578"/>
      <c r="K51" s="578"/>
      <c r="L51" s="578"/>
      <c r="M51" s="578"/>
      <c r="N51" s="578"/>
      <c r="O51" s="578"/>
      <c r="P51" s="578"/>
      <c r="Q51" s="578"/>
      <c r="R51" s="578"/>
      <c r="S51" s="578"/>
      <c r="T51" s="578"/>
      <c r="U51" s="578"/>
      <c r="V51" s="578"/>
    </row>
    <row r="52" spans="1:22" s="35" customFormat="1" ht="30" customHeight="1" x14ac:dyDescent="0.3">
      <c r="A52" s="578" t="s">
        <v>1149</v>
      </c>
      <c r="B52" s="578"/>
      <c r="C52" s="578"/>
      <c r="D52" s="578"/>
      <c r="E52" s="578"/>
      <c r="F52" s="578"/>
      <c r="G52" s="578"/>
      <c r="H52" s="578"/>
      <c r="I52" s="578"/>
      <c r="J52" s="578"/>
      <c r="K52" s="578"/>
      <c r="L52" s="578"/>
      <c r="M52" s="578"/>
      <c r="N52" s="578"/>
      <c r="O52" s="578"/>
      <c r="P52" s="578"/>
      <c r="Q52" s="578"/>
      <c r="R52" s="578"/>
      <c r="S52" s="578"/>
      <c r="T52" s="578"/>
      <c r="U52" s="578"/>
      <c r="V52" s="578"/>
    </row>
    <row r="53" spans="1:22" s="35" customFormat="1" ht="15" customHeight="1" x14ac:dyDescent="0.3">
      <c r="A53" s="578" t="s">
        <v>1150</v>
      </c>
      <c r="B53" s="578"/>
      <c r="C53" s="578"/>
      <c r="D53" s="578"/>
      <c r="E53" s="578"/>
      <c r="F53" s="578"/>
      <c r="G53" s="578"/>
      <c r="H53" s="578"/>
      <c r="I53" s="578"/>
      <c r="J53" s="578"/>
      <c r="K53" s="578"/>
      <c r="L53" s="578"/>
      <c r="M53" s="578"/>
      <c r="N53" s="578"/>
      <c r="O53" s="578"/>
      <c r="P53" s="578"/>
      <c r="Q53" s="578"/>
      <c r="R53" s="578"/>
      <c r="S53" s="578"/>
      <c r="T53" s="578"/>
      <c r="U53" s="578"/>
      <c r="V53" s="578"/>
    </row>
    <row r="54" spans="1:22" s="35" customFormat="1" ht="15" customHeight="1" x14ac:dyDescent="0.3">
      <c r="A54" s="578" t="s">
        <v>1151</v>
      </c>
      <c r="B54" s="578"/>
      <c r="C54" s="578"/>
      <c r="D54" s="578"/>
      <c r="E54" s="578"/>
      <c r="F54" s="578"/>
      <c r="G54" s="578"/>
      <c r="H54" s="578"/>
      <c r="I54" s="578"/>
      <c r="J54" s="578"/>
      <c r="K54" s="578"/>
      <c r="L54" s="578"/>
      <c r="M54" s="578"/>
      <c r="N54" s="578"/>
      <c r="O54" s="578"/>
      <c r="P54" s="578"/>
      <c r="Q54" s="578"/>
      <c r="R54" s="578"/>
      <c r="S54" s="578"/>
      <c r="T54" s="578"/>
      <c r="U54" s="578"/>
      <c r="V54" s="578"/>
    </row>
    <row r="55" spans="1:22" s="35" customFormat="1" ht="15" customHeight="1" x14ac:dyDescent="0.3">
      <c r="A55" s="609"/>
      <c r="B55" s="609"/>
      <c r="C55" s="609"/>
      <c r="D55" s="609"/>
      <c r="E55" s="609"/>
      <c r="F55" s="609"/>
      <c r="G55" s="609"/>
      <c r="H55" s="609"/>
      <c r="I55" s="609"/>
      <c r="J55" s="609"/>
      <c r="K55" s="609"/>
      <c r="L55" s="609"/>
      <c r="M55" s="609"/>
      <c r="N55" s="609"/>
      <c r="O55" s="609"/>
      <c r="P55" s="609"/>
      <c r="Q55" s="609"/>
      <c r="R55" s="609"/>
      <c r="S55" s="609"/>
      <c r="T55" s="609"/>
      <c r="U55" s="609"/>
      <c r="V55" s="609"/>
    </row>
    <row r="56" spans="1:22" s="35" customFormat="1" ht="15" customHeight="1" x14ac:dyDescent="0.3">
      <c r="A56" s="609"/>
      <c r="B56" s="609"/>
      <c r="C56" s="609"/>
      <c r="D56" s="609"/>
      <c r="E56" s="609"/>
      <c r="F56" s="609"/>
      <c r="G56" s="609"/>
      <c r="H56" s="609"/>
      <c r="I56" s="609"/>
      <c r="J56" s="609"/>
      <c r="K56" s="609"/>
      <c r="L56" s="609"/>
      <c r="M56" s="609"/>
      <c r="N56" s="609"/>
      <c r="O56" s="609"/>
      <c r="P56" s="609"/>
      <c r="Q56" s="609"/>
      <c r="R56" s="609"/>
      <c r="S56" s="609"/>
      <c r="T56" s="609"/>
      <c r="U56" s="609"/>
      <c r="V56" s="609"/>
    </row>
    <row r="57" spans="1:22" s="35" customFormat="1" ht="15" customHeight="1" x14ac:dyDescent="0.3">
      <c r="A57" s="234" t="s">
        <v>353</v>
      </c>
      <c r="B57" s="234"/>
      <c r="C57" s="234"/>
      <c r="D57" s="234"/>
      <c r="E57" s="234"/>
      <c r="F57" s="234"/>
      <c r="G57" s="234"/>
      <c r="H57" s="234"/>
      <c r="I57" s="234"/>
      <c r="J57" s="234"/>
      <c r="K57" s="234"/>
      <c r="L57" s="234"/>
      <c r="M57" s="234"/>
      <c r="N57" s="234"/>
      <c r="O57" s="234"/>
      <c r="P57" s="234"/>
      <c r="Q57" s="234"/>
      <c r="R57" s="234"/>
      <c r="S57" s="234"/>
      <c r="T57" s="234"/>
      <c r="U57" s="234"/>
      <c r="V57" s="234"/>
    </row>
    <row r="58" spans="1:22" s="35" customFormat="1" ht="15" customHeight="1" x14ac:dyDescent="0.3">
      <c r="A58" s="235" t="s">
        <v>357</v>
      </c>
      <c r="B58" s="234"/>
      <c r="C58" s="234"/>
      <c r="D58" s="234"/>
      <c r="E58" s="234"/>
      <c r="F58" s="234"/>
      <c r="G58" s="234"/>
      <c r="H58" s="234"/>
      <c r="I58" s="33" t="s">
        <v>362</v>
      </c>
      <c r="J58" s="234"/>
      <c r="K58" s="234"/>
      <c r="L58" s="234"/>
      <c r="M58" s="234"/>
      <c r="N58" s="234"/>
      <c r="O58" s="234"/>
      <c r="P58" s="234"/>
      <c r="Q58" s="234"/>
      <c r="R58" s="234"/>
      <c r="S58" s="234"/>
      <c r="T58" s="234"/>
      <c r="U58" s="234"/>
      <c r="V58" s="234"/>
    </row>
    <row r="59" spans="1:22" s="35" customFormat="1" ht="15" customHeight="1" x14ac:dyDescent="0.3">
      <c r="A59" s="235" t="s">
        <v>359</v>
      </c>
      <c r="B59" s="234"/>
      <c r="C59" s="234"/>
      <c r="D59" s="234"/>
      <c r="E59" s="234"/>
      <c r="F59" s="234"/>
      <c r="G59" s="234"/>
      <c r="H59" s="234"/>
      <c r="I59" s="33" t="s">
        <v>1152</v>
      </c>
      <c r="J59" s="234"/>
      <c r="K59" s="234"/>
      <c r="L59" s="234"/>
      <c r="M59" s="234"/>
      <c r="N59" s="234"/>
      <c r="O59" s="234"/>
      <c r="P59" s="234"/>
      <c r="Q59" s="234"/>
      <c r="R59" s="234"/>
      <c r="S59" s="234"/>
      <c r="T59" s="234"/>
      <c r="U59" s="234"/>
      <c r="V59" s="234"/>
    </row>
    <row r="60" spans="1:22" s="35" customFormat="1" ht="15" customHeight="1" x14ac:dyDescent="0.3">
      <c r="A60" s="235" t="s">
        <v>360</v>
      </c>
      <c r="B60" s="234"/>
      <c r="C60" s="234"/>
      <c r="D60" s="234"/>
      <c r="E60" s="234"/>
      <c r="F60" s="234"/>
      <c r="G60" s="234"/>
      <c r="H60" s="234"/>
      <c r="I60" s="33" t="s">
        <v>358</v>
      </c>
      <c r="J60" s="234"/>
      <c r="K60" s="234"/>
      <c r="L60" s="234"/>
      <c r="M60" s="234"/>
      <c r="N60" s="234"/>
      <c r="O60" s="234"/>
      <c r="P60" s="234"/>
      <c r="Q60" s="234"/>
      <c r="R60" s="234"/>
      <c r="S60" s="234"/>
      <c r="T60" s="234"/>
      <c r="U60" s="234"/>
      <c r="V60" s="234"/>
    </row>
    <row r="61" spans="1:22" s="35" customFormat="1" ht="15" customHeight="1" x14ac:dyDescent="0.3">
      <c r="A61" s="235" t="s">
        <v>361</v>
      </c>
      <c r="B61" s="234"/>
      <c r="C61" s="234"/>
      <c r="D61" s="234"/>
      <c r="E61" s="234"/>
      <c r="F61" s="234"/>
      <c r="G61" s="234"/>
      <c r="H61" s="234"/>
      <c r="I61" s="33" t="s">
        <v>363</v>
      </c>
      <c r="J61" s="234"/>
      <c r="K61" s="234"/>
      <c r="L61" s="234"/>
      <c r="M61" s="234"/>
      <c r="N61" s="234"/>
      <c r="O61" s="234"/>
      <c r="P61" s="234"/>
      <c r="Q61" s="234"/>
      <c r="R61" s="234"/>
      <c r="S61" s="234"/>
      <c r="T61" s="234"/>
      <c r="U61" s="234"/>
      <c r="V61" s="234"/>
    </row>
    <row r="62" spans="1:22" s="35" customFormat="1" x14ac:dyDescent="0.3">
      <c r="B62" s="33"/>
      <c r="C62" s="33"/>
      <c r="D62" s="33"/>
      <c r="E62" s="33"/>
      <c r="F62" s="33"/>
      <c r="G62" s="33"/>
      <c r="H62" s="33"/>
      <c r="I62" s="33"/>
      <c r="J62" s="33"/>
      <c r="K62" s="33"/>
      <c r="L62" s="33"/>
      <c r="M62" s="33"/>
      <c r="N62" s="33"/>
      <c r="O62" s="33"/>
      <c r="P62" s="33"/>
      <c r="Q62" s="33"/>
      <c r="R62" s="33"/>
      <c r="S62" s="33"/>
      <c r="T62" s="33"/>
      <c r="U62" s="33"/>
      <c r="V62" s="33"/>
    </row>
    <row r="63" spans="1:22" s="35" customFormat="1" x14ac:dyDescent="0.3">
      <c r="B63" s="33"/>
      <c r="C63" s="33"/>
      <c r="D63" s="33"/>
      <c r="E63" s="33"/>
      <c r="F63" s="33"/>
      <c r="G63" s="33"/>
      <c r="H63" s="33"/>
      <c r="I63" s="33"/>
      <c r="J63" s="33"/>
      <c r="K63" s="33"/>
      <c r="L63" s="33"/>
      <c r="M63" s="33"/>
      <c r="N63" s="33"/>
      <c r="O63" s="33"/>
      <c r="P63" s="33"/>
      <c r="Q63" s="33"/>
      <c r="R63" s="33"/>
      <c r="S63" s="33"/>
      <c r="T63" s="33"/>
      <c r="U63" s="33"/>
      <c r="V63" s="33"/>
    </row>
    <row r="64" spans="1:22" s="35" customFormat="1" x14ac:dyDescent="0.3">
      <c r="B64" s="33"/>
      <c r="C64" s="33"/>
      <c r="D64" s="33"/>
      <c r="E64" s="33"/>
      <c r="F64" s="33"/>
      <c r="G64" s="33"/>
      <c r="H64" s="33"/>
      <c r="I64" s="33"/>
      <c r="J64" s="33"/>
      <c r="K64" s="33"/>
      <c r="L64" s="33"/>
      <c r="M64" s="33"/>
      <c r="N64" s="33"/>
      <c r="O64" s="33"/>
      <c r="P64" s="33"/>
      <c r="Q64" s="33"/>
      <c r="R64" s="33"/>
      <c r="S64" s="33"/>
      <c r="T64" s="33"/>
      <c r="U64" s="33"/>
      <c r="V64" s="33"/>
    </row>
    <row r="65" spans="1:22" s="35" customFormat="1" x14ac:dyDescent="0.3">
      <c r="B65" s="33"/>
      <c r="C65" s="33"/>
      <c r="D65" s="33"/>
      <c r="E65" s="33"/>
      <c r="F65" s="33"/>
      <c r="G65" s="33"/>
      <c r="H65" s="33"/>
      <c r="I65" s="33"/>
      <c r="J65" s="33"/>
      <c r="K65" s="33"/>
      <c r="L65" s="33"/>
      <c r="M65" s="33"/>
      <c r="N65" s="33"/>
      <c r="O65" s="33"/>
      <c r="P65" s="33"/>
      <c r="Q65" s="33"/>
      <c r="R65" s="33"/>
      <c r="S65" s="33"/>
      <c r="T65" s="33"/>
      <c r="U65" s="33"/>
      <c r="V65" s="33"/>
    </row>
    <row r="66" spans="1:22" s="35" customFormat="1" x14ac:dyDescent="0.3">
      <c r="A66" s="33"/>
      <c r="B66" s="33"/>
      <c r="C66" s="33"/>
      <c r="D66" s="33"/>
      <c r="E66" s="33"/>
      <c r="F66" s="33"/>
      <c r="G66" s="33"/>
      <c r="H66" s="33"/>
      <c r="I66" s="33"/>
      <c r="J66" s="33"/>
      <c r="K66" s="33"/>
      <c r="L66" s="33"/>
      <c r="M66" s="33"/>
      <c r="N66" s="33"/>
      <c r="O66" s="33"/>
      <c r="P66" s="33"/>
      <c r="Q66" s="33"/>
      <c r="R66" s="33"/>
      <c r="S66" s="33"/>
      <c r="T66" s="33"/>
      <c r="U66" s="33"/>
      <c r="V66" s="33"/>
    </row>
    <row r="67" spans="1:22" s="35" customFormat="1" x14ac:dyDescent="0.3">
      <c r="A67" s="33"/>
      <c r="B67" s="33"/>
      <c r="C67" s="33"/>
      <c r="D67" s="33"/>
      <c r="E67" s="33"/>
      <c r="F67" s="33"/>
      <c r="G67" s="33"/>
      <c r="H67" s="33"/>
      <c r="I67" s="33"/>
      <c r="J67" s="33"/>
      <c r="K67" s="33"/>
      <c r="L67" s="33"/>
      <c r="M67" s="33"/>
      <c r="N67" s="33"/>
      <c r="O67" s="33"/>
      <c r="P67" s="33"/>
      <c r="Q67" s="33"/>
      <c r="R67" s="33"/>
      <c r="S67" s="33"/>
      <c r="T67" s="33"/>
      <c r="U67" s="33"/>
      <c r="V67" s="33"/>
    </row>
    <row r="68" spans="1:22" s="35" customFormat="1" x14ac:dyDescent="0.3">
      <c r="A68" s="33"/>
      <c r="B68" s="33"/>
      <c r="C68" s="33"/>
      <c r="D68" s="33"/>
      <c r="E68" s="33"/>
      <c r="F68" s="33"/>
      <c r="G68" s="33"/>
      <c r="H68" s="33"/>
      <c r="I68" s="33"/>
      <c r="J68" s="33"/>
      <c r="K68" s="33"/>
      <c r="L68" s="33"/>
      <c r="M68" s="33"/>
      <c r="N68" s="33"/>
      <c r="O68" s="33"/>
      <c r="P68" s="33"/>
      <c r="Q68" s="33"/>
      <c r="R68" s="33"/>
      <c r="S68" s="33"/>
      <c r="T68" s="33"/>
      <c r="U68" s="33"/>
      <c r="V68" s="33"/>
    </row>
    <row r="69" spans="1:22" s="35" customFormat="1" x14ac:dyDescent="0.3">
      <c r="A69" s="33"/>
      <c r="B69" s="33"/>
      <c r="C69" s="33"/>
      <c r="D69" s="33"/>
      <c r="E69" s="33"/>
      <c r="F69" s="33"/>
      <c r="G69" s="33"/>
      <c r="H69" s="33"/>
      <c r="I69" s="33"/>
      <c r="J69" s="33"/>
      <c r="K69" s="33"/>
      <c r="L69" s="33"/>
      <c r="M69" s="33"/>
      <c r="N69" s="33"/>
      <c r="O69" s="33"/>
      <c r="P69" s="33"/>
      <c r="Q69" s="33"/>
      <c r="R69" s="33"/>
      <c r="S69" s="33"/>
      <c r="T69" s="33"/>
      <c r="U69" s="33"/>
      <c r="V69" s="33"/>
    </row>
    <row r="70" spans="1:22" s="35" customFormat="1" ht="30" customHeight="1" x14ac:dyDescent="0.3">
      <c r="A70" s="33"/>
      <c r="B70" s="33"/>
      <c r="C70" s="33"/>
      <c r="D70" s="33"/>
      <c r="E70" s="33"/>
      <c r="F70" s="33"/>
      <c r="G70" s="33"/>
      <c r="H70" s="33"/>
      <c r="I70" s="33"/>
      <c r="J70" s="33"/>
      <c r="K70" s="33"/>
      <c r="L70" s="33"/>
      <c r="M70" s="33"/>
      <c r="N70" s="33"/>
      <c r="O70" s="33"/>
      <c r="P70" s="33"/>
      <c r="Q70" s="33"/>
      <c r="R70" s="33"/>
      <c r="S70" s="33"/>
      <c r="T70" s="33"/>
      <c r="U70" s="33"/>
      <c r="V70" s="33"/>
    </row>
    <row r="71" spans="1:22" s="35" customFormat="1" x14ac:dyDescent="0.3">
      <c r="A71" s="33"/>
      <c r="B71" s="33"/>
      <c r="C71" s="33"/>
      <c r="D71" s="33"/>
      <c r="E71" s="33"/>
      <c r="F71" s="33"/>
      <c r="G71" s="33"/>
      <c r="H71" s="33"/>
      <c r="I71" s="33"/>
      <c r="J71" s="33"/>
      <c r="K71" s="33"/>
      <c r="L71" s="33"/>
      <c r="M71" s="33"/>
      <c r="N71" s="33"/>
      <c r="O71" s="33"/>
      <c r="P71" s="33"/>
      <c r="Q71" s="33"/>
      <c r="R71" s="33"/>
      <c r="S71" s="33"/>
      <c r="T71" s="33"/>
      <c r="U71" s="33"/>
      <c r="V71" s="33"/>
    </row>
    <row r="72" spans="1:22" s="35" customFormat="1" ht="24.75" customHeight="1" x14ac:dyDescent="0.3">
      <c r="A72" s="33"/>
      <c r="B72" s="33"/>
      <c r="C72" s="33"/>
      <c r="D72" s="33"/>
      <c r="E72" s="33"/>
      <c r="F72" s="33"/>
      <c r="G72" s="33"/>
      <c r="H72" s="33"/>
      <c r="I72" s="33"/>
      <c r="J72" s="33"/>
      <c r="K72" s="33"/>
      <c r="L72" s="33"/>
      <c r="M72" s="33"/>
      <c r="N72" s="33"/>
      <c r="O72" s="33"/>
      <c r="P72" s="33"/>
      <c r="Q72" s="33"/>
      <c r="R72" s="33"/>
      <c r="S72" s="33"/>
      <c r="T72" s="33"/>
      <c r="U72" s="33"/>
      <c r="V72" s="33"/>
    </row>
    <row r="73" spans="1:22" s="35" customFormat="1" x14ac:dyDescent="0.3">
      <c r="A73" s="33"/>
      <c r="B73" s="33"/>
      <c r="C73" s="33"/>
      <c r="D73" s="33"/>
      <c r="E73" s="33"/>
      <c r="F73" s="33"/>
      <c r="G73" s="33"/>
      <c r="H73" s="33"/>
      <c r="I73" s="33"/>
      <c r="J73" s="33"/>
      <c r="K73" s="33"/>
      <c r="L73" s="33"/>
      <c r="M73" s="33"/>
      <c r="N73" s="33"/>
      <c r="O73" s="33"/>
      <c r="P73" s="33"/>
      <c r="Q73" s="33"/>
      <c r="R73" s="33"/>
      <c r="S73" s="33"/>
      <c r="T73" s="33"/>
      <c r="U73" s="33"/>
      <c r="V73" s="33"/>
    </row>
    <row r="74" spans="1:22" s="76" customFormat="1" x14ac:dyDescent="0.3">
      <c r="A74" s="75"/>
      <c r="B74" s="75"/>
      <c r="C74" s="75"/>
      <c r="D74" s="75"/>
      <c r="E74" s="75"/>
      <c r="F74" s="75"/>
      <c r="G74" s="75"/>
      <c r="H74" s="75"/>
      <c r="I74" s="75"/>
      <c r="J74" s="75"/>
      <c r="K74" s="75"/>
      <c r="L74" s="75"/>
      <c r="M74" s="75"/>
      <c r="N74" s="75"/>
      <c r="O74" s="75"/>
      <c r="P74" s="75"/>
      <c r="Q74" s="75"/>
      <c r="R74" s="75"/>
      <c r="S74" s="75"/>
      <c r="T74" s="75"/>
      <c r="U74" s="75"/>
      <c r="V74" s="75"/>
    </row>
    <row r="75" spans="1:22" s="76" customFormat="1" x14ac:dyDescent="0.3">
      <c r="A75" s="75"/>
      <c r="B75" s="32"/>
      <c r="C75" s="33"/>
      <c r="D75" s="33"/>
      <c r="E75" s="33"/>
      <c r="F75" s="33"/>
      <c r="G75" s="33"/>
      <c r="H75" s="33"/>
      <c r="I75" s="33"/>
      <c r="J75" s="33"/>
      <c r="K75" s="33"/>
      <c r="L75" s="33"/>
      <c r="M75" s="33"/>
      <c r="N75" s="33"/>
      <c r="O75" s="33"/>
      <c r="P75" s="33"/>
      <c r="Q75" s="33"/>
      <c r="R75" s="33"/>
      <c r="S75" s="33"/>
      <c r="T75" s="33"/>
      <c r="U75" s="33"/>
      <c r="V75" s="33"/>
    </row>
    <row r="76" spans="1:22" s="76" customFormat="1" x14ac:dyDescent="0.3">
      <c r="A76" s="75"/>
      <c r="B76" s="32"/>
      <c r="C76" s="33"/>
      <c r="D76" s="33"/>
      <c r="E76" s="33"/>
      <c r="F76" s="33"/>
      <c r="G76" s="33"/>
      <c r="H76" s="33"/>
      <c r="I76" s="33"/>
      <c r="J76" s="33"/>
      <c r="K76" s="33"/>
      <c r="L76" s="33"/>
      <c r="M76" s="33"/>
      <c r="N76" s="33"/>
      <c r="O76" s="33"/>
      <c r="P76" s="33"/>
      <c r="Q76" s="33"/>
      <c r="R76" s="33"/>
      <c r="S76" s="33"/>
      <c r="T76" s="33"/>
      <c r="U76" s="33"/>
      <c r="V76" s="33"/>
    </row>
    <row r="77" spans="1:22" s="76" customFormat="1" x14ac:dyDescent="0.3">
      <c r="A77" s="75"/>
      <c r="B77" s="32"/>
      <c r="C77" s="33"/>
      <c r="D77" s="33"/>
      <c r="E77" s="33"/>
      <c r="F77" s="33"/>
      <c r="G77" s="33"/>
      <c r="H77" s="33"/>
      <c r="I77" s="33"/>
      <c r="J77" s="33"/>
      <c r="K77" s="33"/>
      <c r="L77" s="33"/>
      <c r="M77" s="33"/>
      <c r="N77" s="33"/>
      <c r="O77" s="33"/>
      <c r="P77" s="33"/>
      <c r="Q77" s="33"/>
      <c r="R77" s="33"/>
      <c r="S77" s="33"/>
      <c r="T77" s="33"/>
      <c r="U77" s="33"/>
      <c r="V77" s="33"/>
    </row>
    <row r="78" spans="1:22" s="76" customFormat="1" x14ac:dyDescent="0.3">
      <c r="A78" s="75"/>
      <c r="B78" s="32"/>
      <c r="C78" s="33"/>
      <c r="D78" s="33"/>
      <c r="E78" s="33"/>
      <c r="F78" s="33"/>
      <c r="G78" s="33"/>
      <c r="H78" s="33"/>
      <c r="I78" s="33"/>
      <c r="J78" s="33"/>
      <c r="K78" s="33"/>
      <c r="L78" s="33"/>
      <c r="M78" s="33"/>
      <c r="N78" s="33"/>
      <c r="O78" s="33"/>
      <c r="P78" s="33"/>
      <c r="Q78" s="33"/>
      <c r="R78" s="33"/>
      <c r="S78" s="33"/>
      <c r="T78" s="33"/>
      <c r="U78" s="33"/>
      <c r="V78" s="33"/>
    </row>
    <row r="79" spans="1:22" s="81" customFormat="1" x14ac:dyDescent="0.25">
      <c r="A79" s="77"/>
      <c r="B79" s="78"/>
      <c r="C79" s="29"/>
      <c r="D79" s="29"/>
      <c r="E79" s="29"/>
      <c r="F79" s="29"/>
      <c r="G79" s="29"/>
      <c r="H79" s="29"/>
      <c r="I79" s="29"/>
      <c r="J79" s="29"/>
      <c r="K79" s="29"/>
      <c r="L79" s="29"/>
      <c r="M79" s="29"/>
      <c r="N79" s="29"/>
      <c r="O79" s="29"/>
      <c r="P79" s="29"/>
      <c r="Q79" s="29"/>
      <c r="R79" s="29"/>
      <c r="S79" s="29"/>
      <c r="T79" s="29"/>
      <c r="U79" s="29"/>
      <c r="V79" s="29"/>
    </row>
    <row r="102" ht="65.25" customHeight="1" x14ac:dyDescent="0.25"/>
    <row r="136" spans="15:15" x14ac:dyDescent="0.25">
      <c r="O136" s="29">
        <v>66.75</v>
      </c>
    </row>
  </sheetData>
  <sortState xmlns:xlrd2="http://schemas.microsoft.com/office/spreadsheetml/2017/richdata2" ref="A59:A66">
    <sortCondition ref="A59:A66"/>
  </sortState>
  <mergeCells count="31">
    <mergeCell ref="B2:B3"/>
    <mergeCell ref="S2:S3"/>
    <mergeCell ref="A5:V5"/>
    <mergeCell ref="A7:V7"/>
    <mergeCell ref="C2:D3"/>
    <mergeCell ref="E2:R3"/>
    <mergeCell ref="A56:V56"/>
    <mergeCell ref="A48:V48"/>
    <mergeCell ref="A49:V49"/>
    <mergeCell ref="A50:V50"/>
    <mergeCell ref="A51:V51"/>
    <mergeCell ref="A52:V52"/>
    <mergeCell ref="A54:V54"/>
    <mergeCell ref="A53:V53"/>
    <mergeCell ref="A55:V55"/>
    <mergeCell ref="A47:V47"/>
    <mergeCell ref="A11:V11"/>
    <mergeCell ref="A36:V36"/>
    <mergeCell ref="B39:V39"/>
    <mergeCell ref="T2:T3"/>
    <mergeCell ref="A12:A35"/>
    <mergeCell ref="B12:V12"/>
    <mergeCell ref="B13:V13"/>
    <mergeCell ref="B18:V18"/>
    <mergeCell ref="B23:V23"/>
    <mergeCell ref="A37:A43"/>
    <mergeCell ref="A9:V9"/>
    <mergeCell ref="A4:V4"/>
    <mergeCell ref="U2:U3"/>
    <mergeCell ref="V2:V3"/>
    <mergeCell ref="A2:A3"/>
  </mergeCells>
  <printOptions horizontalCentered="1"/>
  <pageMargins left="0.196850393700787" right="0.196850393700787" top="0.39370078740157499" bottom="0.39370078740157499" header="0.31496062992126" footer="0.31496062992126"/>
  <pageSetup paperSize="9" scale="51" fitToHeight="0" orientation="landscape" r:id="rId1"/>
  <rowBreaks count="1" manualBreakCount="1">
    <brk id="38"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V136"/>
  <sheetViews>
    <sheetView view="pageBreakPreview" zoomScaleNormal="40" zoomScaleSheetLayoutView="100" workbookViewId="0">
      <pane xSplit="1" ySplit="3" topLeftCell="B5"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9.81640625" style="78" customWidth="1"/>
    <col min="3" max="3" width="17.26953125" style="29" customWidth="1"/>
    <col min="4" max="4" width="2.7265625" style="29" customWidth="1"/>
    <col min="5" max="5" width="17.26953125" style="29" customWidth="1"/>
    <col min="6" max="6" width="2.7265625" style="29" customWidth="1"/>
    <col min="7" max="7" width="17.26953125" style="29" customWidth="1"/>
    <col min="8" max="8" width="2.7265625" style="29" customWidth="1"/>
    <col min="9" max="9" width="17.26953125" style="29" customWidth="1"/>
    <col min="10" max="10" width="2.453125" style="29" customWidth="1"/>
    <col min="11" max="11" width="17.26953125" style="29" customWidth="1"/>
    <col min="12" max="12" width="2.7265625" style="29" customWidth="1"/>
    <col min="13" max="13" width="17.26953125" style="29" customWidth="1"/>
    <col min="14" max="14" width="2.7265625" style="29" customWidth="1"/>
    <col min="15" max="15" width="17.26953125" style="29" customWidth="1"/>
    <col min="16" max="16" width="2.7265625" style="29" customWidth="1"/>
    <col min="17" max="17" width="17.26953125" style="29" customWidth="1"/>
    <col min="18" max="18" width="2.7265625" style="29" customWidth="1"/>
    <col min="19" max="19" width="17.26953125" style="29" customWidth="1"/>
    <col min="20" max="20" width="13.26953125" style="29" customWidth="1"/>
    <col min="21" max="22" width="18.54296875" style="29" customWidth="1"/>
    <col min="23" max="16384" width="9.1796875" style="80"/>
  </cols>
  <sheetData>
    <row r="1" spans="1:22" s="35" customFormat="1" ht="12.4" customHeight="1" x14ac:dyDescent="0.3">
      <c r="A1" s="31"/>
      <c r="B1" s="32"/>
      <c r="C1" s="33"/>
      <c r="D1" s="33"/>
      <c r="E1" s="33"/>
      <c r="F1" s="33"/>
      <c r="G1" s="33"/>
      <c r="H1" s="33"/>
      <c r="I1" s="33"/>
      <c r="J1" s="33"/>
      <c r="K1" s="33"/>
      <c r="L1" s="33"/>
      <c r="M1" s="33"/>
      <c r="N1" s="33"/>
      <c r="O1" s="33"/>
      <c r="P1" s="33"/>
      <c r="Q1" s="33"/>
      <c r="R1" s="33"/>
      <c r="S1" s="33"/>
      <c r="T1" s="33"/>
      <c r="U1" s="33"/>
      <c r="V1" s="33"/>
    </row>
    <row r="2" spans="1:22" s="35" customFormat="1" ht="36.75" customHeight="1" x14ac:dyDescent="0.3">
      <c r="A2" s="576" t="s">
        <v>97</v>
      </c>
      <c r="B2" s="570" t="s">
        <v>96</v>
      </c>
      <c r="C2" s="572" t="s">
        <v>285</v>
      </c>
      <c r="D2" s="573"/>
      <c r="E2" s="561" t="s">
        <v>113</v>
      </c>
      <c r="F2" s="562"/>
      <c r="G2" s="562"/>
      <c r="H2" s="562"/>
      <c r="I2" s="562"/>
      <c r="J2" s="562"/>
      <c r="K2" s="562"/>
      <c r="L2" s="562"/>
      <c r="M2" s="562"/>
      <c r="N2" s="562"/>
      <c r="O2" s="562"/>
      <c r="P2" s="562"/>
      <c r="Q2" s="562"/>
      <c r="R2" s="563"/>
      <c r="S2" s="570" t="s">
        <v>284</v>
      </c>
      <c r="T2" s="570" t="s">
        <v>302</v>
      </c>
      <c r="U2" s="570" t="s">
        <v>347</v>
      </c>
      <c r="V2" s="570" t="s">
        <v>286</v>
      </c>
    </row>
    <row r="3" spans="1:22" s="35" customFormat="1" ht="37.15" customHeight="1" x14ac:dyDescent="0.3">
      <c r="A3" s="577"/>
      <c r="B3" s="571"/>
      <c r="C3" s="574"/>
      <c r="D3" s="575"/>
      <c r="E3" s="564"/>
      <c r="F3" s="565"/>
      <c r="G3" s="565"/>
      <c r="H3" s="565"/>
      <c r="I3" s="565"/>
      <c r="J3" s="565"/>
      <c r="K3" s="565"/>
      <c r="L3" s="565"/>
      <c r="M3" s="565"/>
      <c r="N3" s="565"/>
      <c r="O3" s="565"/>
      <c r="P3" s="565"/>
      <c r="Q3" s="565"/>
      <c r="R3" s="566"/>
      <c r="S3" s="571"/>
      <c r="T3" s="571"/>
      <c r="U3" s="571"/>
      <c r="V3" s="571"/>
    </row>
    <row r="4" spans="1:22" s="35" customFormat="1" ht="15" customHeight="1" x14ac:dyDescent="0.3">
      <c r="A4" s="595" t="s">
        <v>555</v>
      </c>
      <c r="B4" s="596"/>
      <c r="C4" s="596"/>
      <c r="D4" s="596"/>
      <c r="E4" s="596"/>
      <c r="F4" s="596"/>
      <c r="G4" s="596"/>
      <c r="H4" s="596"/>
      <c r="I4" s="596"/>
      <c r="J4" s="596"/>
      <c r="K4" s="596"/>
      <c r="L4" s="596"/>
      <c r="M4" s="596"/>
      <c r="N4" s="596"/>
      <c r="O4" s="596"/>
      <c r="P4" s="596"/>
      <c r="Q4" s="596"/>
      <c r="R4" s="596"/>
      <c r="S4" s="596"/>
      <c r="T4" s="596"/>
      <c r="U4" s="596"/>
      <c r="V4" s="597"/>
    </row>
    <row r="5" spans="1:22" s="35" customFormat="1" ht="15" customHeight="1" x14ac:dyDescent="0.3">
      <c r="A5" s="592" t="s">
        <v>98</v>
      </c>
      <c r="B5" s="593"/>
      <c r="C5" s="593"/>
      <c r="D5" s="593"/>
      <c r="E5" s="593"/>
      <c r="F5" s="593"/>
      <c r="G5" s="593"/>
      <c r="H5" s="593"/>
      <c r="I5" s="593"/>
      <c r="J5" s="593"/>
      <c r="K5" s="593"/>
      <c r="L5" s="593"/>
      <c r="M5" s="593"/>
      <c r="N5" s="593"/>
      <c r="O5" s="593"/>
      <c r="P5" s="593"/>
      <c r="Q5" s="593"/>
      <c r="R5" s="593"/>
      <c r="S5" s="593"/>
      <c r="T5" s="593"/>
      <c r="U5" s="593"/>
      <c r="V5" s="594"/>
    </row>
    <row r="6" spans="1:22" s="35" customFormat="1" ht="15" customHeight="1" x14ac:dyDescent="0.3">
      <c r="A6" s="37" t="s">
        <v>508</v>
      </c>
      <c r="B6" s="38"/>
      <c r="C6" s="38"/>
      <c r="D6" s="38"/>
      <c r="E6" s="38"/>
      <c r="F6" s="38"/>
      <c r="G6" s="38"/>
      <c r="H6" s="38"/>
      <c r="I6" s="38"/>
      <c r="J6" s="38"/>
      <c r="K6" s="38"/>
      <c r="L6" s="38"/>
      <c r="M6" s="38"/>
      <c r="N6" s="38"/>
      <c r="O6" s="38"/>
      <c r="P6" s="38"/>
      <c r="Q6" s="38"/>
      <c r="R6" s="38"/>
      <c r="S6" s="38"/>
      <c r="T6" s="38"/>
      <c r="U6" s="38"/>
      <c r="V6" s="39"/>
    </row>
    <row r="7" spans="1:22" s="35" customFormat="1" ht="15" customHeight="1" x14ac:dyDescent="0.3">
      <c r="A7" s="592" t="s">
        <v>99</v>
      </c>
      <c r="B7" s="593"/>
      <c r="C7" s="593"/>
      <c r="D7" s="593"/>
      <c r="E7" s="593"/>
      <c r="F7" s="593"/>
      <c r="G7" s="593"/>
      <c r="H7" s="593"/>
      <c r="I7" s="593"/>
      <c r="J7" s="593"/>
      <c r="K7" s="593"/>
      <c r="L7" s="593"/>
      <c r="M7" s="593"/>
      <c r="N7" s="593"/>
      <c r="O7" s="593"/>
      <c r="P7" s="593"/>
      <c r="Q7" s="593"/>
      <c r="R7" s="593"/>
      <c r="S7" s="593"/>
      <c r="T7" s="593"/>
      <c r="U7" s="593"/>
      <c r="V7" s="594"/>
    </row>
    <row r="8" spans="1:22" s="35" customFormat="1" ht="15" customHeight="1" x14ac:dyDescent="0.3">
      <c r="A8" s="37" t="s">
        <v>509</v>
      </c>
      <c r="B8" s="38"/>
      <c r="C8" s="38"/>
      <c r="D8" s="38"/>
      <c r="E8" s="38"/>
      <c r="F8" s="38"/>
      <c r="G8" s="38"/>
      <c r="H8" s="38"/>
      <c r="I8" s="38"/>
      <c r="J8" s="38"/>
      <c r="K8" s="38"/>
      <c r="L8" s="38"/>
      <c r="M8" s="38"/>
      <c r="N8" s="38"/>
      <c r="O8" s="38"/>
      <c r="P8" s="38"/>
      <c r="Q8" s="38"/>
      <c r="R8" s="38"/>
      <c r="S8" s="38"/>
      <c r="T8" s="38"/>
      <c r="U8" s="38"/>
      <c r="V8" s="39"/>
    </row>
    <row r="9" spans="1:22" s="35" customFormat="1" ht="15" customHeight="1" x14ac:dyDescent="0.3">
      <c r="A9" s="592" t="s">
        <v>100</v>
      </c>
      <c r="B9" s="593"/>
      <c r="C9" s="593"/>
      <c r="D9" s="593"/>
      <c r="E9" s="593"/>
      <c r="F9" s="593"/>
      <c r="G9" s="593"/>
      <c r="H9" s="593"/>
      <c r="I9" s="593"/>
      <c r="J9" s="593"/>
      <c r="K9" s="593"/>
      <c r="L9" s="593"/>
      <c r="M9" s="593"/>
      <c r="N9" s="593"/>
      <c r="O9" s="593"/>
      <c r="P9" s="593"/>
      <c r="Q9" s="593"/>
      <c r="R9" s="593"/>
      <c r="S9" s="593"/>
      <c r="T9" s="593"/>
      <c r="U9" s="593"/>
      <c r="V9" s="594"/>
    </row>
    <row r="10" spans="1:22" s="35" customFormat="1" ht="55" customHeight="1" x14ac:dyDescent="0.3">
      <c r="A10" s="611" t="s">
        <v>556</v>
      </c>
      <c r="B10" s="147" t="s">
        <v>1161</v>
      </c>
      <c r="C10" s="148">
        <v>92.2</v>
      </c>
      <c r="D10" s="148"/>
      <c r="E10" s="148"/>
      <c r="F10" s="148"/>
      <c r="G10" s="148"/>
      <c r="H10" s="148"/>
      <c r="I10" s="148"/>
      <c r="J10" s="148"/>
      <c r="K10" s="148">
        <v>99.4</v>
      </c>
      <c r="L10" s="148"/>
      <c r="M10" s="148"/>
      <c r="N10" s="148"/>
      <c r="O10" s="148"/>
      <c r="P10" s="148"/>
      <c r="Q10" s="148"/>
      <c r="R10" s="148"/>
      <c r="S10" s="148" t="s">
        <v>443</v>
      </c>
      <c r="T10" s="45"/>
      <c r="U10" s="45" t="s">
        <v>135</v>
      </c>
      <c r="V10" s="149" t="s">
        <v>465</v>
      </c>
    </row>
    <row r="11" spans="1:22" s="35" customFormat="1" ht="15" customHeight="1" x14ac:dyDescent="0.3">
      <c r="A11" s="612"/>
      <c r="B11" s="41"/>
      <c r="C11" s="48">
        <v>2013</v>
      </c>
      <c r="D11" s="48"/>
      <c r="E11" s="48"/>
      <c r="F11" s="48"/>
      <c r="G11" s="48">
        <v>2017</v>
      </c>
      <c r="H11" s="48"/>
      <c r="I11" s="48">
        <v>2018</v>
      </c>
      <c r="J11" s="48"/>
      <c r="K11" s="48">
        <v>2019</v>
      </c>
      <c r="L11" s="48"/>
      <c r="M11" s="48">
        <v>2020</v>
      </c>
      <c r="N11" s="48"/>
      <c r="O11" s="48">
        <v>2021</v>
      </c>
      <c r="P11" s="48"/>
      <c r="Q11" s="48">
        <v>2022</v>
      </c>
      <c r="R11" s="48"/>
      <c r="S11" s="48">
        <v>2022</v>
      </c>
      <c r="T11" s="45"/>
      <c r="U11" s="45"/>
      <c r="V11" s="149"/>
    </row>
    <row r="12" spans="1:22" s="35" customFormat="1" ht="55" customHeight="1" x14ac:dyDescent="0.3">
      <c r="A12" s="612"/>
      <c r="B12" s="147" t="s">
        <v>1162</v>
      </c>
      <c r="C12" s="148">
        <v>59.4</v>
      </c>
      <c r="D12" s="148"/>
      <c r="E12" s="148"/>
      <c r="F12" s="148"/>
      <c r="G12" s="208">
        <v>61.27</v>
      </c>
      <c r="H12" s="208"/>
      <c r="I12" s="208">
        <v>60.37</v>
      </c>
      <c r="J12" s="208"/>
      <c r="K12" s="208">
        <v>59.62</v>
      </c>
      <c r="L12" s="208"/>
      <c r="M12" s="208">
        <v>60.14</v>
      </c>
      <c r="N12" s="208"/>
      <c r="O12" s="208">
        <v>60.8</v>
      </c>
      <c r="P12" s="208"/>
      <c r="Q12" s="208">
        <v>60.78</v>
      </c>
      <c r="R12" s="148"/>
      <c r="S12" s="148">
        <v>62.5</v>
      </c>
      <c r="T12" s="45"/>
      <c r="U12" s="45" t="s">
        <v>135</v>
      </c>
      <c r="V12" s="149" t="s">
        <v>102</v>
      </c>
    </row>
    <row r="13" spans="1:22" s="35" customFormat="1" ht="15" customHeight="1" x14ac:dyDescent="0.3">
      <c r="A13" s="612"/>
      <c r="B13" s="41"/>
      <c r="C13" s="48">
        <v>2016</v>
      </c>
      <c r="D13" s="48"/>
      <c r="E13" s="48"/>
      <c r="F13" s="48"/>
      <c r="G13" s="48">
        <v>2017</v>
      </c>
      <c r="H13" s="48"/>
      <c r="I13" s="48">
        <v>2018</v>
      </c>
      <c r="J13" s="48"/>
      <c r="K13" s="48">
        <v>2019</v>
      </c>
      <c r="L13" s="48"/>
      <c r="M13" s="48">
        <v>2020</v>
      </c>
      <c r="N13" s="48"/>
      <c r="O13" s="48">
        <v>2021</v>
      </c>
      <c r="P13" s="48"/>
      <c r="Q13" s="48">
        <v>2022</v>
      </c>
      <c r="R13" s="48"/>
      <c r="S13" s="48">
        <v>2022</v>
      </c>
      <c r="T13" s="45"/>
      <c r="U13" s="45"/>
      <c r="V13" s="149"/>
    </row>
    <row r="14" spans="1:22" s="35" customFormat="1" ht="55" customHeight="1" x14ac:dyDescent="0.3">
      <c r="A14" s="612"/>
      <c r="B14" s="147" t="s">
        <v>1163</v>
      </c>
      <c r="C14" s="148">
        <v>83</v>
      </c>
      <c r="D14" s="148"/>
      <c r="E14" s="148"/>
      <c r="F14" s="148"/>
      <c r="G14" s="148">
        <v>83</v>
      </c>
      <c r="H14" s="148"/>
      <c r="I14" s="148">
        <v>80</v>
      </c>
      <c r="J14" s="148"/>
      <c r="K14" s="148">
        <v>80</v>
      </c>
      <c r="L14" s="148"/>
      <c r="M14" s="148">
        <v>84</v>
      </c>
      <c r="N14" s="148"/>
      <c r="O14" s="148">
        <v>83</v>
      </c>
      <c r="P14" s="148"/>
      <c r="Q14" s="148">
        <v>83</v>
      </c>
      <c r="R14" s="148"/>
      <c r="S14" s="205" t="s">
        <v>559</v>
      </c>
      <c r="T14" s="45"/>
      <c r="U14" s="45" t="s">
        <v>135</v>
      </c>
      <c r="V14" s="149" t="s">
        <v>102</v>
      </c>
    </row>
    <row r="15" spans="1:22" s="35" customFormat="1" ht="15" customHeight="1" x14ac:dyDescent="0.3">
      <c r="A15" s="612"/>
      <c r="B15" s="41"/>
      <c r="C15" s="48">
        <v>2016</v>
      </c>
      <c r="D15" s="48"/>
      <c r="E15" s="48"/>
      <c r="F15" s="48"/>
      <c r="G15" s="48">
        <v>2017</v>
      </c>
      <c r="H15" s="48"/>
      <c r="I15" s="48">
        <v>2018</v>
      </c>
      <c r="J15" s="48"/>
      <c r="K15" s="48">
        <v>2019</v>
      </c>
      <c r="L15" s="48"/>
      <c r="M15" s="48">
        <v>2020</v>
      </c>
      <c r="N15" s="48"/>
      <c r="O15" s="48">
        <v>2021</v>
      </c>
      <c r="P15" s="48"/>
      <c r="Q15" s="48">
        <v>2022</v>
      </c>
      <c r="R15" s="48"/>
      <c r="S15" s="48">
        <v>2022</v>
      </c>
      <c r="T15" s="45"/>
      <c r="U15" s="45"/>
      <c r="V15" s="149"/>
    </row>
    <row r="16" spans="1:22" s="35" customFormat="1" ht="70.5" customHeight="1" x14ac:dyDescent="0.3">
      <c r="A16" s="612"/>
      <c r="B16" s="147" t="s">
        <v>1164</v>
      </c>
      <c r="C16" s="148">
        <v>22.1</v>
      </c>
      <c r="D16" s="148"/>
      <c r="E16" s="148"/>
      <c r="F16" s="148"/>
      <c r="G16" s="148">
        <v>22.8</v>
      </c>
      <c r="H16" s="148"/>
      <c r="I16" s="208">
        <v>21</v>
      </c>
      <c r="J16" s="148"/>
      <c r="K16" s="148">
        <v>27.7</v>
      </c>
      <c r="L16" s="148"/>
      <c r="M16" s="148">
        <v>24.2</v>
      </c>
      <c r="N16" s="148"/>
      <c r="O16" s="148">
        <v>24.2</v>
      </c>
      <c r="P16" s="148"/>
      <c r="Q16" s="148">
        <v>20.5</v>
      </c>
      <c r="R16" s="148"/>
      <c r="S16" s="148" t="s">
        <v>443</v>
      </c>
      <c r="T16" s="45"/>
      <c r="U16" s="45" t="s">
        <v>135</v>
      </c>
      <c r="V16" s="149" t="s">
        <v>102</v>
      </c>
    </row>
    <row r="17" spans="1:22" s="35" customFormat="1" ht="15" customHeight="1" x14ac:dyDescent="0.3">
      <c r="A17" s="612"/>
      <c r="B17" s="41"/>
      <c r="C17" s="48">
        <v>2016</v>
      </c>
      <c r="D17" s="48"/>
      <c r="E17" s="48"/>
      <c r="F17" s="48"/>
      <c r="G17" s="48">
        <v>2017</v>
      </c>
      <c r="H17" s="48"/>
      <c r="I17" s="48">
        <v>2018</v>
      </c>
      <c r="J17" s="48"/>
      <c r="K17" s="48">
        <v>2019</v>
      </c>
      <c r="L17" s="48"/>
      <c r="M17" s="48">
        <v>2020</v>
      </c>
      <c r="N17" s="48"/>
      <c r="O17" s="48">
        <v>2021</v>
      </c>
      <c r="P17" s="48"/>
      <c r="Q17" s="48">
        <v>2022</v>
      </c>
      <c r="R17" s="48"/>
      <c r="S17" s="48">
        <v>2022</v>
      </c>
      <c r="T17" s="45"/>
      <c r="U17" s="45"/>
      <c r="V17" s="149"/>
    </row>
    <row r="18" spans="1:22" s="35" customFormat="1" ht="47.25" customHeight="1" x14ac:dyDescent="0.3">
      <c r="A18" s="612"/>
      <c r="B18" s="147" t="s">
        <v>1165</v>
      </c>
      <c r="C18" s="148">
        <v>25</v>
      </c>
      <c r="D18" s="148"/>
      <c r="E18" s="148"/>
      <c r="F18" s="148"/>
      <c r="G18" s="148">
        <v>25</v>
      </c>
      <c r="H18" s="148"/>
      <c r="I18" s="148">
        <v>27</v>
      </c>
      <c r="J18" s="148"/>
      <c r="K18" s="148">
        <v>51</v>
      </c>
      <c r="L18" s="148"/>
      <c r="M18" s="148">
        <v>56</v>
      </c>
      <c r="N18" s="148"/>
      <c r="O18" s="148">
        <v>51</v>
      </c>
      <c r="P18" s="148"/>
      <c r="Q18" s="148">
        <v>56</v>
      </c>
      <c r="R18" s="148"/>
      <c r="S18" s="148" t="s">
        <v>443</v>
      </c>
      <c r="T18" s="45"/>
      <c r="U18" s="45" t="s">
        <v>135</v>
      </c>
      <c r="V18" s="149" t="s">
        <v>102</v>
      </c>
    </row>
    <row r="19" spans="1:22" s="35" customFormat="1" ht="15" customHeight="1" x14ac:dyDescent="0.3">
      <c r="A19" s="612"/>
      <c r="B19" s="41"/>
      <c r="C19" s="48">
        <v>2016</v>
      </c>
      <c r="D19" s="48"/>
      <c r="E19" s="48"/>
      <c r="F19" s="48"/>
      <c r="G19" s="48">
        <v>2017</v>
      </c>
      <c r="H19" s="48"/>
      <c r="I19" s="48">
        <v>2018</v>
      </c>
      <c r="J19" s="48"/>
      <c r="K19" s="48">
        <v>2019</v>
      </c>
      <c r="L19" s="48"/>
      <c r="M19" s="48">
        <v>2020</v>
      </c>
      <c r="N19" s="48"/>
      <c r="O19" s="48">
        <v>2021</v>
      </c>
      <c r="P19" s="48"/>
      <c r="Q19" s="48">
        <v>2022</v>
      </c>
      <c r="R19" s="48"/>
      <c r="S19" s="48">
        <v>2022</v>
      </c>
      <c r="T19" s="45"/>
      <c r="U19" s="45"/>
      <c r="V19" s="46"/>
    </row>
    <row r="20" spans="1:22" s="35" customFormat="1" ht="15" customHeight="1" x14ac:dyDescent="0.3">
      <c r="A20" s="612"/>
      <c r="B20" s="598" t="s">
        <v>106</v>
      </c>
      <c r="C20" s="598"/>
      <c r="D20" s="598"/>
      <c r="E20" s="598"/>
      <c r="F20" s="598"/>
      <c r="G20" s="598"/>
      <c r="H20" s="598"/>
      <c r="I20" s="598"/>
      <c r="J20" s="598"/>
      <c r="K20" s="598"/>
      <c r="L20" s="598"/>
      <c r="M20" s="598"/>
      <c r="N20" s="598"/>
      <c r="O20" s="598"/>
      <c r="P20" s="598"/>
      <c r="Q20" s="598"/>
      <c r="R20" s="598"/>
      <c r="S20" s="598"/>
      <c r="T20" s="598"/>
      <c r="U20" s="598"/>
      <c r="V20" s="599"/>
    </row>
    <row r="21" spans="1:22" s="35" customFormat="1" ht="71.25" customHeight="1" x14ac:dyDescent="0.3">
      <c r="A21" s="612"/>
      <c r="B21" s="41" t="s">
        <v>557</v>
      </c>
      <c r="C21" s="44">
        <v>0</v>
      </c>
      <c r="D21" s="44"/>
      <c r="E21" s="44"/>
      <c r="F21" s="44"/>
      <c r="G21" s="44">
        <v>17</v>
      </c>
      <c r="H21" s="44"/>
      <c r="I21" s="44">
        <v>17</v>
      </c>
      <c r="J21" s="44"/>
      <c r="K21" s="44">
        <v>17</v>
      </c>
      <c r="L21" s="44"/>
      <c r="M21" s="44">
        <v>17</v>
      </c>
      <c r="N21" s="44"/>
      <c r="O21" s="44">
        <v>17</v>
      </c>
      <c r="P21" s="44"/>
      <c r="Q21" s="44">
        <v>17</v>
      </c>
      <c r="R21" s="44"/>
      <c r="S21" s="44">
        <v>17</v>
      </c>
      <c r="T21" s="45"/>
      <c r="U21" s="45" t="s">
        <v>102</v>
      </c>
      <c r="V21" s="149" t="s">
        <v>102</v>
      </c>
    </row>
    <row r="22" spans="1:22" s="35" customFormat="1" ht="15" customHeight="1" x14ac:dyDescent="0.3">
      <c r="A22" s="612"/>
      <c r="B22" s="41"/>
      <c r="C22" s="48">
        <v>2016</v>
      </c>
      <c r="D22" s="48"/>
      <c r="E22" s="48"/>
      <c r="F22" s="48"/>
      <c r="G22" s="48">
        <v>2017</v>
      </c>
      <c r="H22" s="48"/>
      <c r="I22" s="48">
        <v>2018</v>
      </c>
      <c r="J22" s="48"/>
      <c r="K22" s="48">
        <v>2019</v>
      </c>
      <c r="L22" s="48"/>
      <c r="M22" s="48">
        <v>2020</v>
      </c>
      <c r="N22" s="48"/>
      <c r="O22" s="48">
        <v>2021</v>
      </c>
      <c r="P22" s="48"/>
      <c r="Q22" s="48">
        <v>2022</v>
      </c>
      <c r="R22" s="48"/>
      <c r="S22" s="48">
        <v>2022</v>
      </c>
      <c r="T22" s="45"/>
      <c r="U22" s="45"/>
      <c r="V22" s="149"/>
    </row>
    <row r="23" spans="1:22" s="35" customFormat="1" ht="78" customHeight="1" x14ac:dyDescent="0.3">
      <c r="A23" s="612"/>
      <c r="B23" s="147" t="s">
        <v>1166</v>
      </c>
      <c r="C23" s="205" t="s">
        <v>560</v>
      </c>
      <c r="D23" s="148"/>
      <c r="E23" s="148"/>
      <c r="F23" s="148"/>
      <c r="G23" s="148"/>
      <c r="H23" s="148"/>
      <c r="I23" s="148"/>
      <c r="J23" s="148"/>
      <c r="K23" s="148">
        <v>39.4</v>
      </c>
      <c r="L23" s="148"/>
      <c r="M23" s="148">
        <v>41.7</v>
      </c>
      <c r="N23" s="139"/>
      <c r="O23" s="148">
        <v>43.2</v>
      </c>
      <c r="P23" s="148"/>
      <c r="Q23" s="148">
        <v>57.8</v>
      </c>
      <c r="R23" s="148"/>
      <c r="S23" s="205" t="s">
        <v>561</v>
      </c>
      <c r="T23" s="141"/>
      <c r="U23" s="141" t="s">
        <v>566</v>
      </c>
      <c r="V23" s="149" t="s">
        <v>567</v>
      </c>
    </row>
    <row r="24" spans="1:22" s="35" customFormat="1" ht="15" customHeight="1" x14ac:dyDescent="0.3">
      <c r="A24" s="612"/>
      <c r="B24" s="147"/>
      <c r="C24" s="143">
        <v>2018</v>
      </c>
      <c r="D24" s="143"/>
      <c r="E24" s="143"/>
      <c r="F24" s="143"/>
      <c r="G24" s="143"/>
      <c r="H24" s="143"/>
      <c r="I24" s="143"/>
      <c r="J24" s="143"/>
      <c r="K24" s="143">
        <v>2019</v>
      </c>
      <c r="L24" s="143"/>
      <c r="M24" s="143">
        <v>2020</v>
      </c>
      <c r="N24" s="143"/>
      <c r="O24" s="143">
        <v>2021</v>
      </c>
      <c r="P24" s="143"/>
      <c r="Q24" s="48">
        <v>2022</v>
      </c>
      <c r="R24" s="143"/>
      <c r="S24" s="143">
        <v>2022</v>
      </c>
      <c r="T24" s="141"/>
      <c r="U24" s="141"/>
      <c r="V24" s="149"/>
    </row>
    <row r="25" spans="1:22" s="35" customFormat="1" ht="81" customHeight="1" x14ac:dyDescent="0.3">
      <c r="A25" s="612"/>
      <c r="B25" s="41" t="s">
        <v>558</v>
      </c>
      <c r="C25" s="42" t="s">
        <v>562</v>
      </c>
      <c r="D25" s="44"/>
      <c r="E25" s="44"/>
      <c r="F25" s="44"/>
      <c r="G25" s="157">
        <v>17</v>
      </c>
      <c r="H25" s="157"/>
      <c r="I25" s="157">
        <v>28</v>
      </c>
      <c r="J25" s="157"/>
      <c r="K25" s="157">
        <v>31</v>
      </c>
      <c r="L25" s="157"/>
      <c r="M25" s="208">
        <v>28</v>
      </c>
      <c r="N25" s="101"/>
      <c r="O25" s="208">
        <v>32</v>
      </c>
      <c r="P25" s="157"/>
      <c r="Q25" s="208">
        <v>33</v>
      </c>
      <c r="R25" s="44"/>
      <c r="S25" s="42" t="s">
        <v>563</v>
      </c>
      <c r="T25" s="45"/>
      <c r="U25" s="45" t="s">
        <v>568</v>
      </c>
      <c r="V25" s="149" t="s">
        <v>139</v>
      </c>
    </row>
    <row r="26" spans="1:22" s="35" customFormat="1" ht="15" customHeight="1" x14ac:dyDescent="0.3">
      <c r="A26" s="613"/>
      <c r="B26" s="41"/>
      <c r="C26" s="48" t="s">
        <v>1180</v>
      </c>
      <c r="D26" s="48"/>
      <c r="E26" s="48"/>
      <c r="F26" s="48"/>
      <c r="G26" s="48">
        <v>2017</v>
      </c>
      <c r="H26" s="48"/>
      <c r="I26" s="48">
        <v>2018</v>
      </c>
      <c r="J26" s="48"/>
      <c r="K26" s="48">
        <v>2019</v>
      </c>
      <c r="L26" s="48"/>
      <c r="M26" s="48">
        <v>2020</v>
      </c>
      <c r="N26" s="48"/>
      <c r="O26" s="48">
        <v>2021</v>
      </c>
      <c r="P26" s="48"/>
      <c r="Q26" s="48">
        <v>2022</v>
      </c>
      <c r="R26" s="48"/>
      <c r="S26" s="48">
        <v>2022</v>
      </c>
      <c r="T26" s="45"/>
      <c r="U26" s="45"/>
      <c r="V26" s="46"/>
    </row>
    <row r="27" spans="1:22" s="35" customFormat="1" ht="15" customHeight="1" x14ac:dyDescent="0.3">
      <c r="A27" s="579" t="s">
        <v>101</v>
      </c>
      <c r="B27" s="580"/>
      <c r="C27" s="580"/>
      <c r="D27" s="580"/>
      <c r="E27" s="580"/>
      <c r="F27" s="580"/>
      <c r="G27" s="580"/>
      <c r="H27" s="580"/>
      <c r="I27" s="580"/>
      <c r="J27" s="580"/>
      <c r="K27" s="580"/>
      <c r="L27" s="580"/>
      <c r="M27" s="580"/>
      <c r="N27" s="580"/>
      <c r="O27" s="580"/>
      <c r="P27" s="580"/>
      <c r="Q27" s="580"/>
      <c r="R27" s="580"/>
      <c r="S27" s="580"/>
      <c r="T27" s="580"/>
      <c r="U27" s="580"/>
      <c r="V27" s="581"/>
    </row>
    <row r="28" spans="1:22" s="35" customFormat="1" ht="15" customHeight="1" x14ac:dyDescent="0.3">
      <c r="A28" s="582" t="s">
        <v>116</v>
      </c>
      <c r="B28" s="598" t="s">
        <v>106</v>
      </c>
      <c r="C28" s="598"/>
      <c r="D28" s="598"/>
      <c r="E28" s="598"/>
      <c r="F28" s="598"/>
      <c r="G28" s="598"/>
      <c r="H28" s="598"/>
      <c r="I28" s="598"/>
      <c r="J28" s="598"/>
      <c r="K28" s="598"/>
      <c r="L28" s="598"/>
      <c r="M28" s="598"/>
      <c r="N28" s="598"/>
      <c r="O28" s="598"/>
      <c r="P28" s="598"/>
      <c r="Q28" s="598"/>
      <c r="R28" s="598"/>
      <c r="S28" s="598"/>
      <c r="T28" s="598"/>
      <c r="U28" s="598"/>
      <c r="V28" s="599"/>
    </row>
    <row r="29" spans="1:22" s="35" customFormat="1" ht="96.75" customHeight="1" x14ac:dyDescent="0.3">
      <c r="A29" s="583"/>
      <c r="B29" s="540" t="s">
        <v>1167</v>
      </c>
      <c r="C29" s="205">
        <v>33</v>
      </c>
      <c r="D29" s="148"/>
      <c r="E29" s="148"/>
      <c r="F29" s="148"/>
      <c r="G29" s="148"/>
      <c r="H29" s="148"/>
      <c r="I29" s="148"/>
      <c r="J29" s="148"/>
      <c r="K29" s="148">
        <v>11</v>
      </c>
      <c r="L29" s="148"/>
      <c r="M29" s="148"/>
      <c r="N29" s="148"/>
      <c r="O29" s="148"/>
      <c r="P29" s="148"/>
      <c r="Q29" s="148"/>
      <c r="R29" s="148"/>
      <c r="S29" s="276">
        <v>102</v>
      </c>
      <c r="T29" s="141"/>
      <c r="U29" s="141" t="s">
        <v>569</v>
      </c>
      <c r="V29" s="149" t="s">
        <v>567</v>
      </c>
    </row>
    <row r="30" spans="1:22" s="35" customFormat="1" ht="15" customHeight="1" x14ac:dyDescent="0.3">
      <c r="A30" s="583"/>
      <c r="B30" s="547"/>
      <c r="C30" s="48">
        <v>2018</v>
      </c>
      <c r="D30" s="48"/>
      <c r="E30" s="48"/>
      <c r="F30" s="48"/>
      <c r="G30" s="48"/>
      <c r="H30" s="48"/>
      <c r="I30" s="48"/>
      <c r="J30" s="48"/>
      <c r="K30" s="48">
        <v>2019</v>
      </c>
      <c r="L30" s="48"/>
      <c r="M30" s="48">
        <v>2020</v>
      </c>
      <c r="N30" s="48"/>
      <c r="O30" s="48">
        <v>2021</v>
      </c>
      <c r="P30" s="48"/>
      <c r="Q30" s="48">
        <v>2022</v>
      </c>
      <c r="R30" s="48"/>
      <c r="S30" s="48">
        <v>2022</v>
      </c>
      <c r="T30" s="45"/>
      <c r="U30" s="45"/>
      <c r="V30" s="149"/>
    </row>
    <row r="31" spans="1:22" s="35" customFormat="1" ht="97.5" customHeight="1" x14ac:dyDescent="0.3">
      <c r="A31" s="583"/>
      <c r="B31" s="540" t="s">
        <v>1168</v>
      </c>
      <c r="C31" s="205">
        <v>377</v>
      </c>
      <c r="D31" s="148"/>
      <c r="E31" s="148"/>
      <c r="F31" s="148"/>
      <c r="G31" s="148"/>
      <c r="H31" s="148"/>
      <c r="I31" s="148"/>
      <c r="J31" s="148"/>
      <c r="K31" s="148">
        <v>7</v>
      </c>
      <c r="L31" s="148"/>
      <c r="M31" s="148">
        <v>17</v>
      </c>
      <c r="N31" s="148"/>
      <c r="O31" s="148">
        <v>24</v>
      </c>
      <c r="P31" s="148"/>
      <c r="Q31" s="148">
        <v>19</v>
      </c>
      <c r="R31" s="148"/>
      <c r="S31" s="276">
        <v>552</v>
      </c>
      <c r="T31" s="141"/>
      <c r="U31" s="283" t="s">
        <v>570</v>
      </c>
      <c r="V31" s="149" t="s">
        <v>567</v>
      </c>
    </row>
    <row r="32" spans="1:22" s="35" customFormat="1" ht="15" customHeight="1" x14ac:dyDescent="0.3">
      <c r="A32" s="583"/>
      <c r="B32" s="47"/>
      <c r="C32" s="48">
        <v>2018</v>
      </c>
      <c r="D32" s="48"/>
      <c r="E32" s="48"/>
      <c r="F32" s="48"/>
      <c r="G32" s="48"/>
      <c r="H32" s="48"/>
      <c r="I32" s="48"/>
      <c r="J32" s="48"/>
      <c r="K32" s="48">
        <v>2019</v>
      </c>
      <c r="L32" s="48"/>
      <c r="M32" s="48">
        <v>2020</v>
      </c>
      <c r="N32" s="48"/>
      <c r="O32" s="48">
        <v>2021</v>
      </c>
      <c r="P32" s="48"/>
      <c r="Q32" s="48">
        <v>2022</v>
      </c>
      <c r="R32" s="48"/>
      <c r="S32" s="48">
        <v>2022</v>
      </c>
      <c r="T32" s="51"/>
      <c r="U32" s="51"/>
      <c r="V32" s="146"/>
    </row>
    <row r="33" spans="1:22" s="35" customFormat="1" ht="81.75" customHeight="1" x14ac:dyDescent="0.3">
      <c r="A33" s="583"/>
      <c r="B33" s="540" t="s">
        <v>1169</v>
      </c>
      <c r="C33" s="205">
        <v>15</v>
      </c>
      <c r="D33" s="148"/>
      <c r="E33" s="148"/>
      <c r="F33" s="148"/>
      <c r="G33" s="148"/>
      <c r="H33" s="148"/>
      <c r="I33" s="148"/>
      <c r="J33" s="148"/>
      <c r="K33" s="148">
        <v>29</v>
      </c>
      <c r="L33" s="148"/>
      <c r="M33" s="148">
        <v>30</v>
      </c>
      <c r="N33" s="148"/>
      <c r="O33" s="148">
        <v>31</v>
      </c>
      <c r="P33" s="148"/>
      <c r="Q33" s="148">
        <v>31</v>
      </c>
      <c r="R33" s="148"/>
      <c r="S33" s="276">
        <v>50</v>
      </c>
      <c r="T33" s="141"/>
      <c r="U33" s="141" t="s">
        <v>567</v>
      </c>
      <c r="V33" s="149" t="s">
        <v>567</v>
      </c>
    </row>
    <row r="34" spans="1:22" s="35" customFormat="1" ht="15" customHeight="1" x14ac:dyDescent="0.3">
      <c r="A34" s="584"/>
      <c r="B34" s="547"/>
      <c r="C34" s="48">
        <v>2016</v>
      </c>
      <c r="D34" s="48"/>
      <c r="E34" s="48"/>
      <c r="F34" s="48"/>
      <c r="G34" s="48">
        <v>2017</v>
      </c>
      <c r="H34" s="48"/>
      <c r="I34" s="48">
        <v>2018</v>
      </c>
      <c r="J34" s="48"/>
      <c r="K34" s="48">
        <v>2019</v>
      </c>
      <c r="L34" s="48"/>
      <c r="M34" s="48">
        <v>2020</v>
      </c>
      <c r="N34" s="48"/>
      <c r="O34" s="48">
        <v>2021</v>
      </c>
      <c r="P34" s="48"/>
      <c r="Q34" s="48">
        <v>2022</v>
      </c>
      <c r="R34" s="48"/>
      <c r="S34" s="48">
        <v>2022</v>
      </c>
      <c r="T34" s="45"/>
      <c r="U34" s="45"/>
      <c r="V34" s="46"/>
    </row>
    <row r="35" spans="1:22" s="35" customFormat="1" ht="15" customHeight="1" x14ac:dyDescent="0.3">
      <c r="A35" s="605" t="s">
        <v>103</v>
      </c>
      <c r="B35" s="606"/>
      <c r="C35" s="606"/>
      <c r="D35" s="606"/>
      <c r="E35" s="606"/>
      <c r="F35" s="606"/>
      <c r="G35" s="606"/>
      <c r="H35" s="606"/>
      <c r="I35" s="606"/>
      <c r="J35" s="606"/>
      <c r="K35" s="606"/>
      <c r="L35" s="606"/>
      <c r="M35" s="606"/>
      <c r="N35" s="606"/>
      <c r="O35" s="606"/>
      <c r="P35" s="606"/>
      <c r="Q35" s="606"/>
      <c r="R35" s="606"/>
      <c r="S35" s="606"/>
      <c r="T35" s="606"/>
      <c r="U35" s="606"/>
      <c r="V35" s="607"/>
    </row>
    <row r="36" spans="1:22" s="35" customFormat="1" ht="15" customHeight="1" x14ac:dyDescent="0.3">
      <c r="A36" s="605" t="s">
        <v>107</v>
      </c>
      <c r="B36" s="606"/>
      <c r="C36" s="606"/>
      <c r="D36" s="606"/>
      <c r="E36" s="606"/>
      <c r="F36" s="606"/>
      <c r="G36" s="606"/>
      <c r="H36" s="606"/>
      <c r="I36" s="606"/>
      <c r="J36" s="606"/>
      <c r="K36" s="606"/>
      <c r="L36" s="606"/>
      <c r="M36" s="606"/>
      <c r="N36" s="606"/>
      <c r="O36" s="606"/>
      <c r="P36" s="606"/>
      <c r="Q36" s="606"/>
      <c r="R36" s="606"/>
      <c r="S36" s="606"/>
      <c r="T36" s="606"/>
      <c r="U36" s="606"/>
      <c r="V36" s="607"/>
    </row>
    <row r="37" spans="1:22" s="35" customFormat="1" ht="15" customHeight="1" x14ac:dyDescent="0.3">
      <c r="A37" s="582" t="s">
        <v>564</v>
      </c>
      <c r="B37" s="598" t="s">
        <v>106</v>
      </c>
      <c r="C37" s="598"/>
      <c r="D37" s="598"/>
      <c r="E37" s="598"/>
      <c r="F37" s="598"/>
      <c r="G37" s="598"/>
      <c r="H37" s="598"/>
      <c r="I37" s="598"/>
      <c r="J37" s="598"/>
      <c r="K37" s="598"/>
      <c r="L37" s="598"/>
      <c r="M37" s="598"/>
      <c r="N37" s="598"/>
      <c r="O37" s="598"/>
      <c r="P37" s="598"/>
      <c r="Q37" s="598"/>
      <c r="R37" s="598"/>
      <c r="S37" s="598"/>
      <c r="T37" s="598"/>
      <c r="U37" s="598"/>
      <c r="V37" s="599"/>
    </row>
    <row r="38" spans="1:22" s="35" customFormat="1" ht="79.5" customHeight="1" x14ac:dyDescent="0.3">
      <c r="A38" s="583"/>
      <c r="B38" s="540" t="s">
        <v>1170</v>
      </c>
      <c r="C38" s="211">
        <v>9668</v>
      </c>
      <c r="D38" s="148"/>
      <c r="E38" s="148"/>
      <c r="F38" s="148"/>
      <c r="G38" s="148"/>
      <c r="H38" s="148"/>
      <c r="I38" s="148"/>
      <c r="J38" s="148"/>
      <c r="K38" s="211">
        <v>9557</v>
      </c>
      <c r="L38" s="211"/>
      <c r="M38" s="211">
        <v>3608</v>
      </c>
      <c r="N38" s="211"/>
      <c r="O38" s="211">
        <v>6627</v>
      </c>
      <c r="P38" s="148"/>
      <c r="Q38" s="211">
        <v>8091</v>
      </c>
      <c r="R38" s="148"/>
      <c r="S38" s="276">
        <v>39668</v>
      </c>
      <c r="T38" s="141"/>
      <c r="U38" s="283" t="s">
        <v>571</v>
      </c>
      <c r="V38" s="149" t="s">
        <v>572</v>
      </c>
    </row>
    <row r="39" spans="1:22" s="35" customFormat="1" ht="15" customHeight="1" x14ac:dyDescent="0.3">
      <c r="A39" s="583"/>
      <c r="B39" s="547"/>
      <c r="C39" s="48">
        <v>2018</v>
      </c>
      <c r="D39" s="48"/>
      <c r="E39" s="48"/>
      <c r="F39" s="48"/>
      <c r="G39" s="48"/>
      <c r="H39" s="48"/>
      <c r="I39" s="48"/>
      <c r="J39" s="48"/>
      <c r="K39" s="48">
        <v>2019</v>
      </c>
      <c r="L39" s="48"/>
      <c r="M39" s="48">
        <v>2020</v>
      </c>
      <c r="N39" s="48"/>
      <c r="O39" s="48">
        <v>2021</v>
      </c>
      <c r="P39" s="48"/>
      <c r="Q39" s="48">
        <v>2022</v>
      </c>
      <c r="R39" s="48"/>
      <c r="S39" s="48">
        <v>2022</v>
      </c>
      <c r="T39" s="45"/>
      <c r="U39" s="45"/>
      <c r="V39" s="149"/>
    </row>
    <row r="40" spans="1:22" s="35" customFormat="1" ht="79.5" customHeight="1" x14ac:dyDescent="0.3">
      <c r="A40" s="583"/>
      <c r="B40" s="540" t="s">
        <v>1171</v>
      </c>
      <c r="C40" s="211">
        <v>7954</v>
      </c>
      <c r="D40" s="148"/>
      <c r="E40" s="148"/>
      <c r="F40" s="148"/>
      <c r="G40" s="148"/>
      <c r="H40" s="148"/>
      <c r="I40" s="148"/>
      <c r="J40" s="148"/>
      <c r="K40" s="211">
        <v>2210</v>
      </c>
      <c r="L40" s="211"/>
      <c r="M40" s="211">
        <v>6807</v>
      </c>
      <c r="N40" s="211"/>
      <c r="O40" s="211">
        <v>10231</v>
      </c>
      <c r="P40" s="148"/>
      <c r="Q40" s="211">
        <v>10435</v>
      </c>
      <c r="R40" s="148"/>
      <c r="S40" s="276">
        <v>31454</v>
      </c>
      <c r="T40" s="141"/>
      <c r="U40" s="283" t="s">
        <v>571</v>
      </c>
      <c r="V40" s="149" t="s">
        <v>572</v>
      </c>
    </row>
    <row r="41" spans="1:22" s="35" customFormat="1" ht="15" customHeight="1" x14ac:dyDescent="0.3">
      <c r="A41" s="584"/>
      <c r="B41" s="540"/>
      <c r="C41" s="143">
        <v>2018</v>
      </c>
      <c r="D41" s="143"/>
      <c r="E41" s="143"/>
      <c r="F41" s="143"/>
      <c r="G41" s="143"/>
      <c r="H41" s="143"/>
      <c r="I41" s="143"/>
      <c r="J41" s="143"/>
      <c r="K41" s="143">
        <v>2019</v>
      </c>
      <c r="L41" s="143"/>
      <c r="M41" s="143">
        <v>2020</v>
      </c>
      <c r="N41" s="143"/>
      <c r="O41" s="143">
        <v>2021</v>
      </c>
      <c r="P41" s="143"/>
      <c r="Q41" s="48">
        <v>2022</v>
      </c>
      <c r="R41" s="143"/>
      <c r="S41" s="143">
        <v>2022</v>
      </c>
      <c r="T41" s="141"/>
      <c r="U41" s="141"/>
      <c r="V41" s="149"/>
    </row>
    <row r="42" spans="1:22" s="35" customFormat="1" ht="15" customHeight="1" x14ac:dyDescent="0.3">
      <c r="A42" s="605" t="s">
        <v>119</v>
      </c>
      <c r="B42" s="606"/>
      <c r="C42" s="606"/>
      <c r="D42" s="606"/>
      <c r="E42" s="606"/>
      <c r="F42" s="606"/>
      <c r="G42" s="606"/>
      <c r="H42" s="606"/>
      <c r="I42" s="606"/>
      <c r="J42" s="606"/>
      <c r="K42" s="606"/>
      <c r="L42" s="606"/>
      <c r="M42" s="606"/>
      <c r="N42" s="606"/>
      <c r="O42" s="606"/>
      <c r="P42" s="606"/>
      <c r="Q42" s="606"/>
      <c r="R42" s="606"/>
      <c r="S42" s="606"/>
      <c r="T42" s="606"/>
      <c r="U42" s="606"/>
      <c r="V42" s="607"/>
    </row>
    <row r="43" spans="1:22" s="35" customFormat="1" ht="15" customHeight="1" x14ac:dyDescent="0.3">
      <c r="A43" s="582" t="s">
        <v>565</v>
      </c>
      <c r="B43" s="598" t="s">
        <v>106</v>
      </c>
      <c r="C43" s="598"/>
      <c r="D43" s="598"/>
      <c r="E43" s="598"/>
      <c r="F43" s="598"/>
      <c r="G43" s="598"/>
      <c r="H43" s="598"/>
      <c r="I43" s="598"/>
      <c r="J43" s="598"/>
      <c r="K43" s="598"/>
      <c r="L43" s="598"/>
      <c r="M43" s="598"/>
      <c r="N43" s="598"/>
      <c r="O43" s="598"/>
      <c r="P43" s="598"/>
      <c r="Q43" s="598"/>
      <c r="R43" s="598"/>
      <c r="S43" s="598"/>
      <c r="T43" s="598"/>
      <c r="U43" s="598"/>
      <c r="V43" s="599"/>
    </row>
    <row r="44" spans="1:22" s="35" customFormat="1" ht="79.5" customHeight="1" x14ac:dyDescent="0.3">
      <c r="A44" s="583"/>
      <c r="B44" s="540" t="s">
        <v>1172</v>
      </c>
      <c r="C44" s="205">
        <v>0</v>
      </c>
      <c r="D44" s="148"/>
      <c r="E44" s="148"/>
      <c r="F44" s="148"/>
      <c r="G44" s="148"/>
      <c r="H44" s="148"/>
      <c r="I44" s="148"/>
      <c r="J44" s="148"/>
      <c r="K44" s="148">
        <v>0</v>
      </c>
      <c r="L44" s="148"/>
      <c r="M44" s="148">
        <v>0</v>
      </c>
      <c r="N44" s="148"/>
      <c r="O44" s="148">
        <v>0</v>
      </c>
      <c r="P44" s="148"/>
      <c r="Q44" s="148">
        <v>3</v>
      </c>
      <c r="R44" s="148"/>
      <c r="S44" s="276">
        <v>2</v>
      </c>
      <c r="T44" s="141"/>
      <c r="U44" s="141" t="s">
        <v>567</v>
      </c>
      <c r="V44" s="149" t="s">
        <v>567</v>
      </c>
    </row>
    <row r="45" spans="1:22" s="35" customFormat="1" ht="15" customHeight="1" x14ac:dyDescent="0.3">
      <c r="A45" s="584"/>
      <c r="B45" s="515"/>
      <c r="C45" s="48">
        <v>2016</v>
      </c>
      <c r="D45" s="48"/>
      <c r="E45" s="48"/>
      <c r="F45" s="48"/>
      <c r="G45" s="48">
        <v>2017</v>
      </c>
      <c r="H45" s="48"/>
      <c r="I45" s="48">
        <v>2018</v>
      </c>
      <c r="J45" s="48"/>
      <c r="K45" s="48">
        <v>2019</v>
      </c>
      <c r="L45" s="48"/>
      <c r="M45" s="48">
        <v>2020</v>
      </c>
      <c r="N45" s="48"/>
      <c r="O45" s="48">
        <v>2021</v>
      </c>
      <c r="P45" s="48"/>
      <c r="Q45" s="48">
        <v>2022</v>
      </c>
      <c r="R45" s="48"/>
      <c r="S45" s="48">
        <v>2022</v>
      </c>
      <c r="T45" s="51"/>
      <c r="U45" s="51"/>
      <c r="V45" s="146"/>
    </row>
    <row r="46" spans="1:22" s="35" customFormat="1" ht="15" customHeight="1" x14ac:dyDescent="0.3">
      <c r="A46" s="70"/>
      <c r="B46" s="71"/>
      <c r="C46" s="72"/>
      <c r="D46" s="72"/>
      <c r="E46" s="72"/>
      <c r="F46" s="72"/>
      <c r="G46" s="72"/>
      <c r="H46" s="72"/>
      <c r="I46" s="72"/>
      <c r="J46" s="72"/>
      <c r="K46" s="72"/>
      <c r="L46" s="72"/>
      <c r="M46" s="72"/>
      <c r="N46" s="72"/>
      <c r="O46" s="72"/>
      <c r="P46" s="72"/>
      <c r="Q46" s="72"/>
      <c r="R46" s="72"/>
      <c r="S46" s="72"/>
      <c r="T46" s="72"/>
      <c r="U46" s="72"/>
      <c r="V46" s="72"/>
    </row>
    <row r="47" spans="1:22" s="35" customFormat="1" ht="15" customHeight="1" x14ac:dyDescent="0.3">
      <c r="A47" s="97"/>
      <c r="B47" s="71"/>
      <c r="C47" s="72"/>
      <c r="D47" s="72"/>
      <c r="E47" s="72"/>
      <c r="F47" s="72"/>
      <c r="G47" s="72"/>
      <c r="H47" s="72"/>
      <c r="I47" s="72"/>
      <c r="J47" s="72"/>
      <c r="K47" s="72"/>
      <c r="L47" s="72"/>
      <c r="M47" s="72"/>
      <c r="N47" s="72"/>
      <c r="O47" s="72"/>
      <c r="P47" s="72"/>
      <c r="Q47" s="72"/>
      <c r="R47" s="72"/>
      <c r="S47" s="72"/>
      <c r="T47" s="72"/>
      <c r="U47" s="72"/>
      <c r="V47" s="72"/>
    </row>
    <row r="48" spans="1:22" s="35" customFormat="1" ht="15" customHeight="1" x14ac:dyDescent="0.3">
      <c r="A48" s="610" t="s">
        <v>1143</v>
      </c>
      <c r="B48" s="610"/>
      <c r="C48" s="610"/>
      <c r="D48" s="610"/>
      <c r="E48" s="610"/>
      <c r="F48" s="610"/>
      <c r="G48" s="610"/>
      <c r="H48" s="610"/>
      <c r="I48" s="610"/>
      <c r="J48" s="610"/>
      <c r="K48" s="610"/>
      <c r="L48" s="610"/>
      <c r="M48" s="610"/>
      <c r="N48" s="610"/>
      <c r="O48" s="610"/>
      <c r="P48" s="610"/>
      <c r="Q48" s="610"/>
      <c r="R48" s="610"/>
      <c r="S48" s="610"/>
      <c r="T48" s="610"/>
      <c r="U48" s="610"/>
      <c r="V48" s="610"/>
    </row>
    <row r="49" spans="1:22" s="35" customFormat="1" ht="27.75" customHeight="1" x14ac:dyDescent="0.3">
      <c r="A49" s="610" t="s">
        <v>1173</v>
      </c>
      <c r="B49" s="610"/>
      <c r="C49" s="610"/>
      <c r="D49" s="610"/>
      <c r="E49" s="610"/>
      <c r="F49" s="610"/>
      <c r="G49" s="610"/>
      <c r="H49" s="610"/>
      <c r="I49" s="610"/>
      <c r="J49" s="610"/>
      <c r="K49" s="610"/>
      <c r="L49" s="610"/>
      <c r="M49" s="610"/>
      <c r="N49" s="610"/>
      <c r="O49" s="610"/>
      <c r="P49" s="610"/>
      <c r="Q49" s="610"/>
      <c r="R49" s="610"/>
      <c r="S49" s="610"/>
      <c r="T49" s="610"/>
      <c r="U49" s="610"/>
      <c r="V49" s="610"/>
    </row>
    <row r="50" spans="1:22" s="35" customFormat="1" ht="15" customHeight="1" x14ac:dyDescent="0.3">
      <c r="A50" s="610" t="s">
        <v>1145</v>
      </c>
      <c r="B50" s="610"/>
      <c r="C50" s="610"/>
      <c r="D50" s="610"/>
      <c r="E50" s="610"/>
      <c r="F50" s="610"/>
      <c r="G50" s="610"/>
      <c r="H50" s="610"/>
      <c r="I50" s="610"/>
      <c r="J50" s="610"/>
      <c r="K50" s="610"/>
      <c r="L50" s="610"/>
      <c r="M50" s="610"/>
      <c r="N50" s="610"/>
      <c r="O50" s="610"/>
      <c r="P50" s="610"/>
      <c r="Q50" s="610"/>
      <c r="R50" s="610"/>
      <c r="S50" s="610"/>
      <c r="T50" s="610"/>
      <c r="U50" s="610"/>
      <c r="V50" s="610"/>
    </row>
    <row r="51" spans="1:22" s="35" customFormat="1" ht="15" customHeight="1" x14ac:dyDescent="0.3">
      <c r="A51" s="610" t="s">
        <v>1174</v>
      </c>
      <c r="B51" s="610"/>
      <c r="C51" s="610"/>
      <c r="D51" s="610"/>
      <c r="E51" s="610"/>
      <c r="F51" s="610"/>
      <c r="G51" s="610"/>
      <c r="H51" s="610"/>
      <c r="I51" s="610"/>
      <c r="J51" s="610"/>
      <c r="K51" s="610"/>
      <c r="L51" s="610"/>
      <c r="M51" s="610"/>
      <c r="N51" s="610"/>
      <c r="O51" s="610"/>
      <c r="P51" s="610"/>
      <c r="Q51" s="610"/>
      <c r="R51" s="610"/>
      <c r="S51" s="610"/>
      <c r="T51" s="610"/>
      <c r="U51" s="610"/>
      <c r="V51" s="610"/>
    </row>
    <row r="52" spans="1:22" s="35" customFormat="1" ht="28.5" customHeight="1" x14ac:dyDescent="0.3">
      <c r="A52" s="578" t="s">
        <v>1175</v>
      </c>
      <c r="B52" s="578"/>
      <c r="C52" s="578"/>
      <c r="D52" s="578"/>
      <c r="E52" s="578"/>
      <c r="F52" s="578"/>
      <c r="G52" s="578"/>
      <c r="H52" s="578"/>
      <c r="I52" s="578"/>
      <c r="J52" s="578"/>
      <c r="K52" s="578"/>
      <c r="L52" s="578"/>
      <c r="M52" s="578"/>
      <c r="N52" s="578"/>
      <c r="O52" s="578"/>
      <c r="P52" s="578"/>
      <c r="Q52" s="578"/>
      <c r="R52" s="578"/>
      <c r="S52" s="578"/>
      <c r="T52" s="578"/>
      <c r="U52" s="578"/>
      <c r="V52" s="578"/>
    </row>
    <row r="53" spans="1:22" s="35" customFormat="1" ht="30.75" customHeight="1" x14ac:dyDescent="0.3">
      <c r="A53" s="578" t="s">
        <v>1176</v>
      </c>
      <c r="B53" s="578"/>
      <c r="C53" s="578"/>
      <c r="D53" s="578"/>
      <c r="E53" s="578"/>
      <c r="F53" s="578"/>
      <c r="G53" s="578"/>
      <c r="H53" s="578"/>
      <c r="I53" s="578"/>
      <c r="J53" s="578"/>
      <c r="K53" s="578"/>
      <c r="L53" s="578"/>
      <c r="M53" s="578"/>
      <c r="N53" s="578"/>
      <c r="O53" s="578"/>
      <c r="P53" s="578"/>
      <c r="Q53" s="578"/>
      <c r="R53" s="578"/>
      <c r="S53" s="578"/>
      <c r="T53" s="578"/>
      <c r="U53" s="578"/>
      <c r="V53" s="578"/>
    </row>
    <row r="54" spans="1:22" s="35" customFormat="1" ht="30.75" customHeight="1" x14ac:dyDescent="0.3">
      <c r="A54" s="610" t="s">
        <v>1177</v>
      </c>
      <c r="B54" s="610"/>
      <c r="C54" s="610"/>
      <c r="D54" s="610"/>
      <c r="E54" s="610"/>
      <c r="F54" s="610"/>
      <c r="G54" s="610"/>
      <c r="H54" s="610"/>
      <c r="I54" s="610"/>
      <c r="J54" s="610"/>
      <c r="K54" s="610"/>
      <c r="L54" s="610"/>
      <c r="M54" s="610"/>
      <c r="N54" s="610"/>
      <c r="O54" s="610"/>
      <c r="P54" s="610"/>
      <c r="Q54" s="610"/>
      <c r="R54" s="610"/>
      <c r="S54" s="610"/>
      <c r="T54" s="610"/>
      <c r="U54" s="610"/>
      <c r="V54" s="610"/>
    </row>
    <row r="55" spans="1:22" s="35" customFormat="1" ht="15" customHeight="1" x14ac:dyDescent="0.3">
      <c r="A55" s="610" t="s">
        <v>1178</v>
      </c>
      <c r="B55" s="610"/>
      <c r="C55" s="610"/>
      <c r="D55" s="610"/>
      <c r="E55" s="610"/>
      <c r="F55" s="610"/>
      <c r="G55" s="610"/>
      <c r="H55" s="610"/>
      <c r="I55" s="610"/>
      <c r="J55" s="610"/>
      <c r="K55" s="610"/>
      <c r="L55" s="610"/>
      <c r="M55" s="610"/>
      <c r="N55" s="610"/>
      <c r="O55" s="610"/>
      <c r="P55" s="610"/>
      <c r="Q55" s="610"/>
      <c r="R55" s="610"/>
      <c r="S55" s="610"/>
      <c r="T55" s="610"/>
      <c r="U55" s="610"/>
      <c r="V55" s="610"/>
    </row>
    <row r="56" spans="1:22" s="35" customFormat="1" ht="42" customHeight="1" x14ac:dyDescent="0.3">
      <c r="A56" s="610" t="s">
        <v>1179</v>
      </c>
      <c r="B56" s="610"/>
      <c r="C56" s="610"/>
      <c r="D56" s="610"/>
      <c r="E56" s="610"/>
      <c r="F56" s="610"/>
      <c r="G56" s="610"/>
      <c r="H56" s="610"/>
      <c r="I56" s="610"/>
      <c r="J56" s="610"/>
      <c r="K56" s="610"/>
      <c r="L56" s="610"/>
      <c r="M56" s="610"/>
      <c r="N56" s="610"/>
      <c r="O56" s="610"/>
      <c r="P56" s="610"/>
      <c r="Q56" s="610"/>
      <c r="R56" s="610"/>
      <c r="S56" s="610"/>
      <c r="T56" s="610"/>
      <c r="U56" s="610"/>
      <c r="V56" s="610"/>
    </row>
    <row r="57" spans="1:22" s="35" customFormat="1" ht="28.5" customHeight="1" x14ac:dyDescent="0.3">
      <c r="A57" s="610" t="s">
        <v>1181</v>
      </c>
      <c r="B57" s="610"/>
      <c r="C57" s="610"/>
      <c r="D57" s="610"/>
      <c r="E57" s="610"/>
      <c r="F57" s="610"/>
      <c r="G57" s="610"/>
      <c r="H57" s="610"/>
      <c r="I57" s="610"/>
      <c r="J57" s="610"/>
      <c r="K57" s="610"/>
      <c r="L57" s="610"/>
      <c r="M57" s="610"/>
      <c r="N57" s="610"/>
      <c r="O57" s="610"/>
      <c r="P57" s="610"/>
      <c r="Q57" s="610"/>
      <c r="R57" s="610"/>
      <c r="S57" s="610"/>
      <c r="T57" s="610"/>
      <c r="U57" s="610"/>
      <c r="V57" s="610"/>
    </row>
    <row r="58" spans="1:22" s="35" customFormat="1" ht="15" customHeight="1" x14ac:dyDescent="0.3">
      <c r="A58" s="610" t="s">
        <v>1182</v>
      </c>
      <c r="B58" s="610"/>
      <c r="C58" s="610"/>
      <c r="D58" s="610"/>
      <c r="E58" s="610"/>
      <c r="F58" s="610"/>
      <c r="G58" s="610"/>
      <c r="H58" s="610"/>
      <c r="I58" s="610"/>
      <c r="J58" s="610"/>
      <c r="K58" s="610"/>
      <c r="L58" s="610"/>
      <c r="M58" s="610"/>
      <c r="N58" s="610"/>
      <c r="O58" s="610"/>
      <c r="P58" s="610"/>
      <c r="Q58" s="610"/>
      <c r="R58" s="610"/>
      <c r="S58" s="610"/>
      <c r="T58" s="610"/>
      <c r="U58" s="610"/>
      <c r="V58" s="610"/>
    </row>
    <row r="59" spans="1:22" s="35" customFormat="1" ht="17.25" customHeight="1" x14ac:dyDescent="0.3">
      <c r="A59" s="610" t="s">
        <v>1183</v>
      </c>
      <c r="B59" s="610"/>
      <c r="C59" s="610"/>
      <c r="D59" s="610"/>
      <c r="E59" s="610"/>
      <c r="F59" s="610"/>
      <c r="G59" s="610"/>
      <c r="H59" s="610"/>
      <c r="I59" s="610"/>
      <c r="J59" s="610"/>
      <c r="K59" s="610"/>
      <c r="L59" s="610"/>
      <c r="M59" s="610"/>
      <c r="N59" s="610"/>
      <c r="O59" s="610"/>
      <c r="P59" s="610"/>
      <c r="Q59" s="610"/>
      <c r="R59" s="610"/>
      <c r="S59" s="610"/>
      <c r="T59" s="610"/>
      <c r="U59" s="610"/>
      <c r="V59" s="610"/>
    </row>
    <row r="60" spans="1:22" s="35" customFormat="1" ht="28.5" customHeight="1" x14ac:dyDescent="0.3">
      <c r="A60" s="610" t="s">
        <v>1184</v>
      </c>
      <c r="B60" s="610"/>
      <c r="C60" s="610"/>
      <c r="D60" s="610"/>
      <c r="E60" s="610"/>
      <c r="F60" s="610"/>
      <c r="G60" s="610"/>
      <c r="H60" s="610"/>
      <c r="I60" s="610"/>
      <c r="J60" s="610"/>
      <c r="K60" s="610"/>
      <c r="L60" s="610"/>
      <c r="M60" s="610"/>
      <c r="N60" s="610"/>
      <c r="O60" s="610"/>
      <c r="P60" s="610"/>
      <c r="Q60" s="610"/>
      <c r="R60" s="610"/>
      <c r="S60" s="610"/>
      <c r="T60" s="610"/>
      <c r="U60" s="610"/>
      <c r="V60" s="610"/>
    </row>
    <row r="61" spans="1:22" s="35" customFormat="1" ht="15" customHeight="1" x14ac:dyDescent="0.3">
      <c r="A61" s="610" t="s">
        <v>1185</v>
      </c>
      <c r="B61" s="610"/>
      <c r="C61" s="610"/>
      <c r="D61" s="610"/>
      <c r="E61" s="610"/>
      <c r="F61" s="610"/>
      <c r="G61" s="610"/>
      <c r="H61" s="610"/>
      <c r="I61" s="610"/>
      <c r="J61" s="610"/>
      <c r="K61" s="610"/>
      <c r="L61" s="610"/>
      <c r="M61" s="610"/>
      <c r="N61" s="610"/>
      <c r="O61" s="610"/>
      <c r="P61" s="610"/>
      <c r="Q61" s="610"/>
      <c r="R61" s="610"/>
      <c r="S61" s="610"/>
      <c r="T61" s="610"/>
      <c r="U61" s="610"/>
      <c r="V61" s="610"/>
    </row>
    <row r="62" spans="1:22" s="35" customFormat="1" ht="15" customHeight="1" x14ac:dyDescent="0.3">
      <c r="A62" s="33"/>
      <c r="B62" s="33"/>
      <c r="C62" s="33"/>
      <c r="D62" s="33"/>
      <c r="E62" s="33"/>
      <c r="F62" s="33"/>
      <c r="G62" s="33"/>
      <c r="H62" s="33"/>
      <c r="I62" s="33"/>
      <c r="J62" s="33"/>
      <c r="K62" s="33"/>
      <c r="L62" s="33"/>
      <c r="M62" s="33"/>
      <c r="N62" s="33"/>
      <c r="O62" s="33"/>
      <c r="P62" s="33"/>
      <c r="Q62" s="33"/>
      <c r="R62" s="33"/>
      <c r="S62" s="33"/>
      <c r="T62" s="33"/>
      <c r="U62" s="33"/>
      <c r="V62" s="33"/>
    </row>
    <row r="63" spans="1:22" s="35" customFormat="1" ht="15" customHeight="1" x14ac:dyDescent="0.3">
      <c r="A63" s="33"/>
      <c r="B63" s="33"/>
      <c r="C63" s="33"/>
      <c r="D63" s="33" t="s">
        <v>292</v>
      </c>
      <c r="E63" s="33"/>
      <c r="F63" s="33"/>
      <c r="G63" s="33"/>
      <c r="H63" s="33"/>
      <c r="I63" s="33"/>
      <c r="J63" s="33"/>
      <c r="K63" s="33"/>
      <c r="L63" s="33"/>
      <c r="M63" s="33"/>
      <c r="N63" s="33"/>
      <c r="O63" s="33"/>
      <c r="P63" s="33"/>
      <c r="Q63" s="33"/>
      <c r="R63" s="33"/>
      <c r="S63" s="33"/>
      <c r="T63" s="33"/>
      <c r="U63" s="33"/>
      <c r="V63" s="33"/>
    </row>
    <row r="64" spans="1:22" s="35" customFormat="1" ht="15" customHeight="1" x14ac:dyDescent="0.3">
      <c r="A64" s="33" t="s">
        <v>364</v>
      </c>
      <c r="B64" s="33"/>
      <c r="C64" s="33"/>
      <c r="D64" s="33"/>
      <c r="E64" s="33"/>
      <c r="F64" s="33"/>
      <c r="H64" s="33"/>
      <c r="I64" s="33"/>
      <c r="J64" s="33"/>
      <c r="K64" s="33"/>
      <c r="L64" s="33"/>
      <c r="M64" s="33"/>
      <c r="N64" s="33"/>
      <c r="O64" s="33"/>
      <c r="P64" s="33"/>
      <c r="Q64" s="33"/>
      <c r="R64" s="33"/>
      <c r="S64" s="33"/>
      <c r="T64" s="33"/>
      <c r="U64" s="33"/>
      <c r="V64" s="33"/>
    </row>
    <row r="65" spans="1:22" s="35" customFormat="1" ht="15" customHeight="1" x14ac:dyDescent="0.3">
      <c r="A65" s="33" t="s">
        <v>1153</v>
      </c>
      <c r="B65" s="33"/>
      <c r="C65" s="33"/>
      <c r="D65" s="33"/>
      <c r="E65" s="33" t="s">
        <v>1158</v>
      </c>
      <c r="F65" s="33"/>
      <c r="H65" s="33"/>
      <c r="I65" s="33"/>
      <c r="J65" s="33"/>
      <c r="K65" s="33"/>
      <c r="L65" s="33"/>
      <c r="M65" s="33"/>
      <c r="N65" s="33"/>
      <c r="O65" s="33"/>
      <c r="P65" s="33"/>
      <c r="Q65" s="33"/>
      <c r="R65" s="33"/>
      <c r="S65" s="33"/>
      <c r="T65" s="33"/>
      <c r="U65" s="33"/>
      <c r="V65" s="33"/>
    </row>
    <row r="66" spans="1:22" s="76" customFormat="1" ht="15" customHeight="1" x14ac:dyDescent="0.3">
      <c r="A66" s="33" t="s">
        <v>1154</v>
      </c>
      <c r="B66" s="33"/>
      <c r="C66" s="33"/>
      <c r="D66" s="33"/>
      <c r="E66" s="33" t="s">
        <v>358</v>
      </c>
      <c r="F66" s="33"/>
      <c r="G66" s="35"/>
      <c r="H66" s="33"/>
      <c r="I66" s="33"/>
      <c r="J66" s="33"/>
      <c r="K66" s="33"/>
      <c r="L66" s="33"/>
      <c r="M66" s="33"/>
      <c r="N66" s="33"/>
      <c r="O66" s="33"/>
      <c r="P66" s="33"/>
      <c r="Q66" s="33"/>
      <c r="R66" s="33"/>
      <c r="S66" s="33"/>
      <c r="T66" s="33"/>
      <c r="U66" s="33"/>
      <c r="V66" s="33"/>
    </row>
    <row r="67" spans="1:22" s="76" customFormat="1" ht="15" customHeight="1" x14ac:dyDescent="0.3">
      <c r="A67" s="33" t="s">
        <v>1155</v>
      </c>
      <c r="B67" s="33"/>
      <c r="C67" s="33"/>
      <c r="D67" s="33"/>
      <c r="E67" s="33" t="s">
        <v>1159</v>
      </c>
      <c r="F67" s="33"/>
      <c r="G67" s="35"/>
      <c r="H67" s="33"/>
      <c r="I67" s="33"/>
      <c r="J67" s="33"/>
      <c r="K67" s="33"/>
      <c r="L67" s="33"/>
      <c r="M67" s="33"/>
      <c r="N67" s="33"/>
      <c r="O67" s="33"/>
      <c r="P67" s="33"/>
      <c r="Q67" s="33"/>
      <c r="R67" s="33"/>
      <c r="S67" s="33"/>
      <c r="T67" s="33"/>
      <c r="U67" s="33"/>
      <c r="V67" s="33"/>
    </row>
    <row r="68" spans="1:22" s="76" customFormat="1" ht="15" customHeight="1" x14ac:dyDescent="0.3">
      <c r="A68" s="33" t="s">
        <v>365</v>
      </c>
      <c r="B68" s="33"/>
      <c r="C68" s="33"/>
      <c r="D68" s="33"/>
      <c r="E68" s="33" t="s">
        <v>1160</v>
      </c>
      <c r="F68" s="33"/>
      <c r="G68" s="35"/>
      <c r="H68" s="33"/>
      <c r="I68" s="33"/>
      <c r="J68" s="33"/>
      <c r="K68" s="33"/>
      <c r="L68" s="33"/>
      <c r="M68" s="33"/>
      <c r="N68" s="33"/>
      <c r="O68" s="33"/>
      <c r="P68" s="33"/>
      <c r="Q68" s="33"/>
      <c r="R68" s="33"/>
      <c r="S68" s="33"/>
      <c r="T68" s="33"/>
      <c r="U68" s="33"/>
      <c r="V68" s="33"/>
    </row>
    <row r="69" spans="1:22" s="76" customFormat="1" ht="15" customHeight="1" x14ac:dyDescent="0.3">
      <c r="A69" s="33" t="s">
        <v>1156</v>
      </c>
      <c r="B69" s="33"/>
      <c r="C69" s="33"/>
      <c r="D69" s="33"/>
      <c r="E69" s="33" t="s">
        <v>368</v>
      </c>
      <c r="F69" s="33"/>
      <c r="G69" s="35"/>
      <c r="H69" s="33"/>
      <c r="I69" s="33"/>
      <c r="J69" s="33"/>
      <c r="K69" s="33"/>
      <c r="L69" s="33"/>
      <c r="M69" s="33"/>
      <c r="N69" s="33"/>
      <c r="O69" s="33"/>
      <c r="P69" s="33"/>
      <c r="Q69" s="33"/>
      <c r="R69" s="33"/>
      <c r="S69" s="33"/>
      <c r="T69" s="33"/>
      <c r="U69" s="33"/>
      <c r="V69" s="33"/>
    </row>
    <row r="70" spans="1:22" s="76" customFormat="1" ht="15" customHeight="1" x14ac:dyDescent="0.3">
      <c r="A70" s="33" t="s">
        <v>1157</v>
      </c>
      <c r="B70" s="33"/>
      <c r="C70" s="33"/>
      <c r="D70" s="33"/>
      <c r="E70" s="33"/>
      <c r="F70" s="33"/>
      <c r="G70" s="33"/>
      <c r="H70" s="33"/>
      <c r="I70" s="33"/>
      <c r="J70" s="33"/>
      <c r="K70" s="33"/>
      <c r="L70" s="33"/>
      <c r="M70" s="33"/>
      <c r="N70" s="33"/>
      <c r="O70" s="33"/>
      <c r="P70" s="33"/>
      <c r="Q70" s="33"/>
      <c r="R70" s="33"/>
      <c r="S70" s="33"/>
      <c r="T70" s="33"/>
      <c r="U70" s="33"/>
      <c r="V70" s="33"/>
    </row>
    <row r="71" spans="1:22" s="81" customFormat="1" ht="14" x14ac:dyDescent="0.3">
      <c r="A71" s="35"/>
      <c r="B71" s="33"/>
      <c r="C71" s="33"/>
      <c r="D71" s="33"/>
      <c r="E71" s="33"/>
      <c r="F71" s="33"/>
      <c r="G71" s="33"/>
      <c r="H71" s="33"/>
      <c r="I71" s="33"/>
      <c r="J71" s="33"/>
      <c r="K71" s="33"/>
      <c r="L71" s="33"/>
      <c r="M71" s="33"/>
      <c r="N71" s="33"/>
      <c r="O71" s="33"/>
      <c r="P71" s="33"/>
      <c r="Q71" s="33"/>
      <c r="R71" s="33"/>
      <c r="S71" s="33"/>
      <c r="T71" s="33"/>
      <c r="U71" s="33"/>
      <c r="V71" s="33"/>
    </row>
    <row r="72" spans="1:22" ht="14" x14ac:dyDescent="0.3">
      <c r="A72" s="35"/>
      <c r="B72" s="33"/>
      <c r="C72" s="33"/>
      <c r="D72" s="33"/>
      <c r="E72" s="33"/>
      <c r="F72" s="33"/>
      <c r="G72" s="33"/>
      <c r="H72" s="33"/>
      <c r="I72" s="33"/>
      <c r="J72" s="33"/>
      <c r="K72" s="33"/>
      <c r="L72" s="33"/>
      <c r="M72" s="33"/>
      <c r="N72" s="33"/>
      <c r="O72" s="33"/>
      <c r="P72" s="33"/>
      <c r="Q72" s="33"/>
      <c r="R72" s="33"/>
      <c r="S72" s="33"/>
      <c r="T72" s="33"/>
      <c r="U72" s="33"/>
      <c r="V72" s="33"/>
    </row>
    <row r="73" spans="1:22" ht="14" x14ac:dyDescent="0.3">
      <c r="A73" s="76"/>
      <c r="B73" s="75"/>
      <c r="C73" s="75"/>
      <c r="D73" s="75"/>
      <c r="E73" s="75"/>
      <c r="F73" s="75"/>
      <c r="G73" s="75"/>
      <c r="H73" s="75"/>
      <c r="I73" s="75"/>
      <c r="J73" s="75"/>
      <c r="K73" s="75"/>
      <c r="L73" s="75"/>
      <c r="M73" s="75"/>
      <c r="N73" s="75"/>
      <c r="O73" s="75"/>
      <c r="P73" s="75"/>
      <c r="Q73" s="75"/>
      <c r="R73" s="75"/>
      <c r="S73" s="75"/>
      <c r="T73" s="75"/>
      <c r="U73" s="75"/>
      <c r="V73" s="75"/>
    </row>
    <row r="74" spans="1:22" ht="14" x14ac:dyDescent="0.3">
      <c r="A74" s="76"/>
      <c r="B74" s="32"/>
      <c r="C74" s="33"/>
      <c r="D74" s="33"/>
      <c r="E74" s="33"/>
      <c r="F74" s="33"/>
      <c r="G74" s="33"/>
      <c r="H74" s="33"/>
      <c r="I74" s="33"/>
      <c r="J74" s="33"/>
      <c r="K74" s="33"/>
      <c r="L74" s="33"/>
      <c r="M74" s="33"/>
      <c r="N74" s="33"/>
      <c r="O74" s="33"/>
      <c r="P74" s="33"/>
      <c r="Q74" s="33"/>
      <c r="R74" s="33"/>
      <c r="S74" s="76"/>
      <c r="T74" s="33"/>
      <c r="U74" s="33"/>
      <c r="V74" s="33"/>
    </row>
    <row r="75" spans="1:22" ht="14" x14ac:dyDescent="0.3">
      <c r="A75" s="76"/>
      <c r="B75" s="32"/>
      <c r="C75" s="33"/>
      <c r="D75" s="33"/>
      <c r="E75" s="33"/>
      <c r="F75" s="33"/>
      <c r="G75" s="33"/>
      <c r="H75" s="33"/>
      <c r="I75" s="33"/>
      <c r="J75" s="33"/>
      <c r="K75" s="33"/>
      <c r="L75" s="33"/>
      <c r="M75" s="33"/>
      <c r="N75" s="33"/>
      <c r="O75" s="33"/>
      <c r="P75" s="33"/>
      <c r="Q75" s="33"/>
      <c r="R75" s="33"/>
      <c r="S75" s="76"/>
      <c r="T75" s="33"/>
      <c r="U75" s="33"/>
      <c r="V75" s="33"/>
    </row>
    <row r="76" spans="1:22" ht="14" x14ac:dyDescent="0.3">
      <c r="B76" s="32"/>
      <c r="C76" s="33"/>
      <c r="D76" s="33"/>
      <c r="E76" s="33"/>
      <c r="F76" s="33"/>
      <c r="G76" s="33"/>
      <c r="H76" s="33"/>
      <c r="I76" s="33"/>
      <c r="J76" s="33"/>
      <c r="K76" s="33"/>
      <c r="L76" s="33"/>
      <c r="M76" s="33"/>
      <c r="N76" s="33"/>
      <c r="O76" s="33"/>
      <c r="P76" s="33"/>
      <c r="Q76" s="33"/>
      <c r="R76" s="33"/>
      <c r="S76" s="33"/>
      <c r="T76" s="33"/>
      <c r="U76" s="33"/>
      <c r="V76" s="33"/>
    </row>
    <row r="77" spans="1:22" ht="14" x14ac:dyDescent="0.3">
      <c r="B77" s="32"/>
      <c r="C77" s="33"/>
      <c r="D77" s="33"/>
      <c r="E77" s="33"/>
      <c r="F77" s="33"/>
      <c r="G77" s="33"/>
      <c r="H77" s="33"/>
      <c r="I77" s="33"/>
      <c r="J77" s="33"/>
      <c r="K77" s="33"/>
      <c r="L77" s="33"/>
      <c r="M77" s="33"/>
      <c r="N77" s="33"/>
      <c r="O77" s="33"/>
      <c r="P77" s="33"/>
      <c r="Q77" s="33"/>
      <c r="R77" s="33"/>
      <c r="S77" s="33"/>
      <c r="T77" s="33"/>
      <c r="U77" s="33"/>
      <c r="V77" s="33"/>
    </row>
    <row r="102" ht="65.25" customHeight="1" x14ac:dyDescent="0.25"/>
    <row r="136" spans="15:15" x14ac:dyDescent="0.25">
      <c r="O136" s="29">
        <v>66.75</v>
      </c>
    </row>
  </sheetData>
  <mergeCells count="38">
    <mergeCell ref="B43:V43"/>
    <mergeCell ref="A43:A45"/>
    <mergeCell ref="B20:V20"/>
    <mergeCell ref="V2:V3"/>
    <mergeCell ref="E2:R3"/>
    <mergeCell ref="A5:V5"/>
    <mergeCell ref="A2:A3"/>
    <mergeCell ref="A10:A26"/>
    <mergeCell ref="A9:V9"/>
    <mergeCell ref="A7:V7"/>
    <mergeCell ref="A4:V4"/>
    <mergeCell ref="B2:B3"/>
    <mergeCell ref="S2:S3"/>
    <mergeCell ref="T2:T3"/>
    <mergeCell ref="C2:D3"/>
    <mergeCell ref="U2:U3"/>
    <mergeCell ref="A42:V42"/>
    <mergeCell ref="A27:V27"/>
    <mergeCell ref="A35:V35"/>
    <mergeCell ref="A28:A34"/>
    <mergeCell ref="B28:V28"/>
    <mergeCell ref="A36:V36"/>
    <mergeCell ref="A37:A41"/>
    <mergeCell ref="B37:V37"/>
    <mergeCell ref="A58:V58"/>
    <mergeCell ref="A59:V59"/>
    <mergeCell ref="A61:V61"/>
    <mergeCell ref="A60:V60"/>
    <mergeCell ref="A48:V48"/>
    <mergeCell ref="A54:V54"/>
    <mergeCell ref="A55:V55"/>
    <mergeCell ref="A56:V56"/>
    <mergeCell ref="A57:V57"/>
    <mergeCell ref="A53:V53"/>
    <mergeCell ref="A52:V52"/>
    <mergeCell ref="A51:V51"/>
    <mergeCell ref="A50:V50"/>
    <mergeCell ref="A49:V49"/>
  </mergeCells>
  <printOptions horizontalCentered="1"/>
  <pageMargins left="0.196850393700787" right="0.196850393700787" top="0.39370078740157499" bottom="0.39370078740157499" header="0.31496062992126" footer="0.31496062992126"/>
  <pageSetup paperSize="9" scale="50" fitToHeight="0" orientation="landscape" r:id="rId1"/>
  <rowBreaks count="1" manualBreakCount="1">
    <brk id="32"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V251"/>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36" sqref="A136:V150"/>
    </sheetView>
  </sheetViews>
  <sheetFormatPr defaultColWidth="9.1796875" defaultRowHeight="13.5" x14ac:dyDescent="0.25"/>
  <cols>
    <col min="1" max="1" width="26.453125" style="82" customWidth="1"/>
    <col min="2" max="2" width="27.453125" style="78" customWidth="1"/>
    <col min="3" max="3" width="17.26953125" style="29" customWidth="1"/>
    <col min="4" max="4" width="2.7265625" style="29" customWidth="1"/>
    <col min="5" max="5" width="17.26953125" style="29" customWidth="1"/>
    <col min="6" max="6" width="2" style="29" customWidth="1"/>
    <col min="7" max="7" width="17.26953125" style="29" customWidth="1"/>
    <col min="8" max="8" width="2" style="29" customWidth="1"/>
    <col min="9" max="9" width="17.26953125" style="29" customWidth="1"/>
    <col min="10" max="10" width="2.7265625" style="29" customWidth="1"/>
    <col min="11" max="11" width="17.26953125" style="29" customWidth="1"/>
    <col min="12" max="12" width="2.7265625" style="29" customWidth="1"/>
    <col min="13" max="13" width="17.26953125" style="29" customWidth="1"/>
    <col min="14" max="14" width="2.7265625" style="29" customWidth="1"/>
    <col min="15" max="15" width="17.26953125" style="29" customWidth="1"/>
    <col min="16" max="16" width="2.7265625" style="29" customWidth="1"/>
    <col min="17" max="17" width="17.26953125" style="29" customWidth="1"/>
    <col min="18" max="18" width="2.7265625" style="29" customWidth="1"/>
    <col min="19" max="19" width="17.26953125" style="29" customWidth="1"/>
    <col min="20" max="20" width="13.26953125" style="29" customWidth="1"/>
    <col min="21" max="21" width="18.7265625" style="29" customWidth="1"/>
    <col min="22" max="22" width="18.54296875" style="29" customWidth="1"/>
    <col min="23" max="16384" width="9.1796875" style="80"/>
  </cols>
  <sheetData>
    <row r="1" spans="1:22" s="35" customFormat="1" ht="12.4" customHeight="1" x14ac:dyDescent="0.3">
      <c r="A1" s="31"/>
      <c r="B1" s="32"/>
      <c r="C1" s="33"/>
      <c r="D1" s="33"/>
      <c r="E1" s="33"/>
      <c r="F1" s="33"/>
      <c r="G1" s="33"/>
      <c r="H1" s="33"/>
      <c r="I1" s="33"/>
      <c r="J1" s="33"/>
      <c r="K1" s="33"/>
      <c r="L1" s="33"/>
      <c r="M1" s="33"/>
      <c r="N1" s="33"/>
      <c r="O1" s="33"/>
      <c r="P1" s="33"/>
      <c r="Q1" s="33"/>
      <c r="R1" s="33"/>
      <c r="S1" s="33"/>
      <c r="T1" s="33"/>
      <c r="U1" s="33"/>
      <c r="V1" s="33"/>
    </row>
    <row r="2" spans="1:22" s="35" customFormat="1" ht="34.9" customHeight="1" x14ac:dyDescent="0.3">
      <c r="A2" s="576" t="s">
        <v>97</v>
      </c>
      <c r="B2" s="570" t="s">
        <v>96</v>
      </c>
      <c r="C2" s="572" t="s">
        <v>1186</v>
      </c>
      <c r="D2" s="573"/>
      <c r="E2" s="561" t="s">
        <v>113</v>
      </c>
      <c r="F2" s="562"/>
      <c r="G2" s="562"/>
      <c r="H2" s="562"/>
      <c r="I2" s="562"/>
      <c r="J2" s="562"/>
      <c r="K2" s="562"/>
      <c r="L2" s="562"/>
      <c r="M2" s="562"/>
      <c r="N2" s="562"/>
      <c r="O2" s="562"/>
      <c r="P2" s="562"/>
      <c r="Q2" s="562"/>
      <c r="R2" s="563"/>
      <c r="S2" s="570" t="s">
        <v>1187</v>
      </c>
      <c r="T2" s="570" t="s">
        <v>302</v>
      </c>
      <c r="U2" s="570" t="s">
        <v>1188</v>
      </c>
      <c r="V2" s="570" t="s">
        <v>1189</v>
      </c>
    </row>
    <row r="3" spans="1:22" s="35" customFormat="1" ht="34.9" customHeight="1" x14ac:dyDescent="0.3">
      <c r="A3" s="577"/>
      <c r="B3" s="571"/>
      <c r="C3" s="574"/>
      <c r="D3" s="575"/>
      <c r="E3" s="564"/>
      <c r="F3" s="565"/>
      <c r="G3" s="565"/>
      <c r="H3" s="565"/>
      <c r="I3" s="565"/>
      <c r="J3" s="565"/>
      <c r="K3" s="565"/>
      <c r="L3" s="565"/>
      <c r="M3" s="565"/>
      <c r="N3" s="565"/>
      <c r="O3" s="565"/>
      <c r="P3" s="565"/>
      <c r="Q3" s="565"/>
      <c r="R3" s="566"/>
      <c r="S3" s="571"/>
      <c r="T3" s="571"/>
      <c r="U3" s="571"/>
      <c r="V3" s="571"/>
    </row>
    <row r="4" spans="1:22" s="35" customFormat="1" ht="15" customHeight="1" x14ac:dyDescent="0.3">
      <c r="A4" s="595" t="s">
        <v>573</v>
      </c>
      <c r="B4" s="596"/>
      <c r="C4" s="596"/>
      <c r="D4" s="596"/>
      <c r="E4" s="596"/>
      <c r="F4" s="596"/>
      <c r="G4" s="596"/>
      <c r="H4" s="596"/>
      <c r="I4" s="596"/>
      <c r="J4" s="596"/>
      <c r="K4" s="596"/>
      <c r="L4" s="596"/>
      <c r="M4" s="596"/>
      <c r="N4" s="596"/>
      <c r="O4" s="596"/>
      <c r="P4" s="596"/>
      <c r="Q4" s="596"/>
      <c r="R4" s="596"/>
      <c r="S4" s="596"/>
      <c r="T4" s="596"/>
      <c r="U4" s="596"/>
      <c r="V4" s="597"/>
    </row>
    <row r="5" spans="1:22" s="35" customFormat="1" ht="15" customHeight="1" x14ac:dyDescent="0.3">
      <c r="A5" s="592" t="s">
        <v>98</v>
      </c>
      <c r="B5" s="593"/>
      <c r="C5" s="593"/>
      <c r="D5" s="593"/>
      <c r="E5" s="593"/>
      <c r="F5" s="593"/>
      <c r="G5" s="593"/>
      <c r="H5" s="593"/>
      <c r="I5" s="593"/>
      <c r="J5" s="593"/>
      <c r="K5" s="593"/>
      <c r="L5" s="593"/>
      <c r="M5" s="593"/>
      <c r="N5" s="593"/>
      <c r="O5" s="593"/>
      <c r="P5" s="593"/>
      <c r="Q5" s="593"/>
      <c r="R5" s="593"/>
      <c r="S5" s="593"/>
      <c r="T5" s="593"/>
      <c r="U5" s="593"/>
      <c r="V5" s="594"/>
    </row>
    <row r="6" spans="1:22" s="35" customFormat="1" ht="15" customHeight="1" x14ac:dyDescent="0.3">
      <c r="A6" s="37" t="s">
        <v>574</v>
      </c>
      <c r="B6" s="38"/>
      <c r="C6" s="38"/>
      <c r="D6" s="38"/>
      <c r="E6" s="38"/>
      <c r="F6" s="38"/>
      <c r="G6" s="38"/>
      <c r="H6" s="38"/>
      <c r="I6" s="38"/>
      <c r="J6" s="38"/>
      <c r="K6" s="38"/>
      <c r="L6" s="38"/>
      <c r="M6" s="38"/>
      <c r="N6" s="38"/>
      <c r="O6" s="38"/>
      <c r="P6" s="38"/>
      <c r="Q6" s="38"/>
      <c r="R6" s="38"/>
      <c r="S6" s="38"/>
      <c r="T6" s="38"/>
      <c r="U6" s="38"/>
      <c r="V6" s="39"/>
    </row>
    <row r="7" spans="1:22" s="35" customFormat="1" ht="15" customHeight="1" x14ac:dyDescent="0.3">
      <c r="A7" s="592" t="s">
        <v>99</v>
      </c>
      <c r="B7" s="593"/>
      <c r="C7" s="593"/>
      <c r="D7" s="593"/>
      <c r="E7" s="593"/>
      <c r="F7" s="593"/>
      <c r="G7" s="593"/>
      <c r="H7" s="593"/>
      <c r="I7" s="593"/>
      <c r="J7" s="593"/>
      <c r="K7" s="593"/>
      <c r="L7" s="593"/>
      <c r="M7" s="593"/>
      <c r="N7" s="593"/>
      <c r="O7" s="593"/>
      <c r="P7" s="593"/>
      <c r="Q7" s="593"/>
      <c r="R7" s="593"/>
      <c r="S7" s="593"/>
      <c r="T7" s="593"/>
      <c r="U7" s="593"/>
      <c r="V7" s="594"/>
    </row>
    <row r="8" spans="1:22" s="35" customFormat="1" ht="15" customHeight="1" x14ac:dyDescent="0.3">
      <c r="A8" s="37" t="s">
        <v>575</v>
      </c>
      <c r="B8" s="38"/>
      <c r="C8" s="38"/>
      <c r="D8" s="38"/>
      <c r="E8" s="38"/>
      <c r="F8" s="38"/>
      <c r="G8" s="38"/>
      <c r="H8" s="38"/>
      <c r="I8" s="38"/>
      <c r="J8" s="38"/>
      <c r="K8" s="38"/>
      <c r="L8" s="38"/>
      <c r="M8" s="38"/>
      <c r="N8" s="38"/>
      <c r="O8" s="38"/>
      <c r="P8" s="38"/>
      <c r="Q8" s="38"/>
      <c r="R8" s="38"/>
      <c r="S8" s="38"/>
      <c r="T8" s="38"/>
      <c r="U8" s="38"/>
      <c r="V8" s="39"/>
    </row>
    <row r="9" spans="1:22" s="35" customFormat="1" ht="15" customHeight="1" x14ac:dyDescent="0.3">
      <c r="A9" s="592" t="s">
        <v>100</v>
      </c>
      <c r="B9" s="593"/>
      <c r="C9" s="593"/>
      <c r="D9" s="593"/>
      <c r="E9" s="593"/>
      <c r="F9" s="593"/>
      <c r="G9" s="593"/>
      <c r="H9" s="593"/>
      <c r="I9" s="593"/>
      <c r="J9" s="593"/>
      <c r="K9" s="593"/>
      <c r="L9" s="593"/>
      <c r="M9" s="593"/>
      <c r="N9" s="593"/>
      <c r="O9" s="593"/>
      <c r="P9" s="593"/>
      <c r="Q9" s="593"/>
      <c r="R9" s="593"/>
      <c r="S9" s="593"/>
      <c r="T9" s="593"/>
      <c r="U9" s="593"/>
      <c r="V9" s="594"/>
    </row>
    <row r="10" spans="1:22" s="35" customFormat="1" ht="81.75" customHeight="1" x14ac:dyDescent="0.3">
      <c r="A10" s="611" t="s">
        <v>576</v>
      </c>
      <c r="B10" s="147" t="s">
        <v>228</v>
      </c>
      <c r="C10" s="398">
        <v>-1.2</v>
      </c>
      <c r="D10" s="328"/>
      <c r="E10" s="204"/>
      <c r="F10" s="204"/>
      <c r="G10" s="204">
        <v>4.2</v>
      </c>
      <c r="H10" s="204"/>
      <c r="I10" s="204">
        <v>1.1000000000000001</v>
      </c>
      <c r="J10" s="328"/>
      <c r="K10" s="204">
        <v>1.2</v>
      </c>
      <c r="L10" s="328"/>
      <c r="M10" s="225">
        <v>-0.2</v>
      </c>
      <c r="N10" s="328"/>
      <c r="O10" s="225">
        <v>-0.3</v>
      </c>
      <c r="P10" s="139"/>
      <c r="Q10" s="225">
        <v>0.5</v>
      </c>
      <c r="R10" s="139"/>
      <c r="S10" s="276" t="s">
        <v>282</v>
      </c>
      <c r="T10" s="141"/>
      <c r="U10" s="141" t="s">
        <v>221</v>
      </c>
      <c r="V10" s="149" t="s">
        <v>0</v>
      </c>
    </row>
    <row r="11" spans="1:22" s="35" customFormat="1" ht="15" customHeight="1" x14ac:dyDescent="0.3">
      <c r="A11" s="612"/>
      <c r="B11" s="142"/>
      <c r="C11" s="143">
        <v>2016</v>
      </c>
      <c r="D11" s="143"/>
      <c r="E11" s="143"/>
      <c r="F11" s="143"/>
      <c r="G11" s="143">
        <v>2017</v>
      </c>
      <c r="H11" s="143"/>
      <c r="I11" s="143">
        <v>2018</v>
      </c>
      <c r="J11" s="143"/>
      <c r="K11" s="143">
        <v>2019</v>
      </c>
      <c r="L11" s="143"/>
      <c r="M11" s="143">
        <v>2020</v>
      </c>
      <c r="N11" s="143"/>
      <c r="O11" s="143">
        <v>2021</v>
      </c>
      <c r="P11" s="143"/>
      <c r="Q11" s="143">
        <v>2022</v>
      </c>
      <c r="R11" s="143"/>
      <c r="S11" s="143">
        <v>2022</v>
      </c>
      <c r="T11" s="140"/>
      <c r="U11" s="140"/>
      <c r="V11" s="146"/>
    </row>
    <row r="12" spans="1:22" s="35" customFormat="1" ht="45" customHeight="1" x14ac:dyDescent="0.3">
      <c r="A12" s="612"/>
      <c r="B12" s="324" t="s">
        <v>229</v>
      </c>
      <c r="C12" s="204">
        <v>-3.2</v>
      </c>
      <c r="D12" s="328"/>
      <c r="E12" s="204"/>
      <c r="F12" s="204"/>
      <c r="G12" s="204">
        <v>4.7</v>
      </c>
      <c r="H12" s="204"/>
      <c r="I12" s="204">
        <v>-0.7</v>
      </c>
      <c r="J12" s="328"/>
      <c r="K12" s="204">
        <v>-2</v>
      </c>
      <c r="L12" s="328"/>
      <c r="M12" s="398">
        <v>1.6</v>
      </c>
      <c r="N12" s="328"/>
      <c r="O12" s="398">
        <v>2.2000000000000002</v>
      </c>
      <c r="P12" s="481"/>
      <c r="Q12" s="204">
        <v>-1.1000000000000001</v>
      </c>
      <c r="R12" s="481"/>
      <c r="S12" s="272" t="s">
        <v>283</v>
      </c>
      <c r="T12" s="141"/>
      <c r="U12" s="141" t="s">
        <v>221</v>
      </c>
      <c r="V12" s="149" t="s">
        <v>0</v>
      </c>
    </row>
    <row r="13" spans="1:22" s="35" customFormat="1" ht="15" customHeight="1" x14ac:dyDescent="0.3">
      <c r="A13" s="612"/>
      <c r="B13" s="324"/>
      <c r="C13" s="143">
        <v>2016</v>
      </c>
      <c r="D13" s="143"/>
      <c r="E13" s="143"/>
      <c r="F13" s="143"/>
      <c r="G13" s="143">
        <v>2017</v>
      </c>
      <c r="H13" s="143"/>
      <c r="I13" s="143">
        <v>2018</v>
      </c>
      <c r="J13" s="143"/>
      <c r="K13" s="143">
        <v>2019</v>
      </c>
      <c r="L13" s="143"/>
      <c r="M13" s="143">
        <v>2020</v>
      </c>
      <c r="N13" s="143"/>
      <c r="O13" s="143">
        <v>2021</v>
      </c>
      <c r="P13" s="143"/>
      <c r="Q13" s="143">
        <v>2022</v>
      </c>
      <c r="R13" s="143"/>
      <c r="S13" s="143">
        <v>2022</v>
      </c>
      <c r="T13" s="140"/>
      <c r="U13" s="140"/>
      <c r="V13" s="146"/>
    </row>
    <row r="14" spans="1:22" s="35" customFormat="1" ht="45" customHeight="1" x14ac:dyDescent="0.3">
      <c r="A14" s="612"/>
      <c r="B14" s="324" t="s">
        <v>230</v>
      </c>
      <c r="C14" s="204">
        <v>4.5999999999999996</v>
      </c>
      <c r="D14" s="328"/>
      <c r="E14" s="204"/>
      <c r="F14" s="204"/>
      <c r="G14" s="204">
        <v>3.4</v>
      </c>
      <c r="H14" s="204"/>
      <c r="I14" s="204">
        <v>3.7</v>
      </c>
      <c r="J14" s="328"/>
      <c r="K14" s="204">
        <v>-0.8</v>
      </c>
      <c r="L14" s="328"/>
      <c r="M14" s="204">
        <v>-6.9</v>
      </c>
      <c r="N14" s="328"/>
      <c r="O14" s="204">
        <v>-17.3</v>
      </c>
      <c r="P14" s="265"/>
      <c r="Q14" s="204">
        <v>2.2999999999999998</v>
      </c>
      <c r="R14" s="265"/>
      <c r="S14" s="207" t="s">
        <v>167</v>
      </c>
      <c r="T14" s="141"/>
      <c r="U14" s="141" t="s">
        <v>221</v>
      </c>
      <c r="V14" s="149" t="s">
        <v>0</v>
      </c>
    </row>
    <row r="15" spans="1:22" s="35" customFormat="1" ht="15" customHeight="1" x14ac:dyDescent="0.3">
      <c r="A15" s="612"/>
      <c r="B15" s="286"/>
      <c r="C15" s="143">
        <v>2016</v>
      </c>
      <c r="D15" s="143"/>
      <c r="E15" s="143"/>
      <c r="F15" s="143"/>
      <c r="G15" s="143">
        <v>2017</v>
      </c>
      <c r="H15" s="143"/>
      <c r="I15" s="143">
        <v>2018</v>
      </c>
      <c r="J15" s="143"/>
      <c r="K15" s="143">
        <v>2019</v>
      </c>
      <c r="L15" s="143"/>
      <c r="M15" s="143">
        <v>2020</v>
      </c>
      <c r="N15" s="143"/>
      <c r="O15" s="143">
        <v>2021</v>
      </c>
      <c r="P15" s="143"/>
      <c r="Q15" s="143">
        <v>2022</v>
      </c>
      <c r="R15" s="143"/>
      <c r="S15" s="143">
        <v>2022</v>
      </c>
      <c r="T15" s="140"/>
      <c r="U15" s="140"/>
      <c r="V15" s="146"/>
    </row>
    <row r="16" spans="1:22" s="35" customFormat="1" ht="45" customHeight="1" x14ac:dyDescent="0.3">
      <c r="A16" s="612"/>
      <c r="B16" s="286" t="s">
        <v>231</v>
      </c>
      <c r="C16" s="204">
        <v>1.3</v>
      </c>
      <c r="D16" s="328"/>
      <c r="E16" s="204"/>
      <c r="F16" s="204"/>
      <c r="G16" s="204">
        <v>5</v>
      </c>
      <c r="H16" s="204"/>
      <c r="I16" s="204">
        <v>5.3</v>
      </c>
      <c r="J16" s="328"/>
      <c r="K16" s="204">
        <v>5.8</v>
      </c>
      <c r="L16" s="328"/>
      <c r="M16" s="225">
        <v>-2.4</v>
      </c>
      <c r="N16" s="328"/>
      <c r="O16" s="225">
        <v>-0.3</v>
      </c>
      <c r="P16" s="222"/>
      <c r="Q16" s="225">
        <v>6.7</v>
      </c>
      <c r="R16" s="222"/>
      <c r="S16" s="206" t="s">
        <v>167</v>
      </c>
      <c r="T16" s="141"/>
      <c r="U16" s="141" t="s">
        <v>221</v>
      </c>
      <c r="V16" s="149" t="s">
        <v>0</v>
      </c>
    </row>
    <row r="17" spans="1:22" s="35" customFormat="1" ht="15" customHeight="1" x14ac:dyDescent="0.3">
      <c r="A17" s="612"/>
      <c r="B17" s="545"/>
      <c r="C17" s="143">
        <v>2016</v>
      </c>
      <c r="D17" s="143"/>
      <c r="E17" s="143"/>
      <c r="F17" s="143"/>
      <c r="G17" s="143">
        <v>2017</v>
      </c>
      <c r="H17" s="143"/>
      <c r="I17" s="143">
        <v>2018</v>
      </c>
      <c r="J17" s="143"/>
      <c r="K17" s="143">
        <v>2019</v>
      </c>
      <c r="L17" s="143"/>
      <c r="M17" s="143">
        <v>2020</v>
      </c>
      <c r="N17" s="143"/>
      <c r="O17" s="143">
        <v>2021</v>
      </c>
      <c r="P17" s="143"/>
      <c r="Q17" s="143">
        <v>2022</v>
      </c>
      <c r="R17" s="143"/>
      <c r="S17" s="143">
        <v>2022</v>
      </c>
      <c r="T17" s="140"/>
      <c r="U17" s="140"/>
      <c r="V17" s="146"/>
    </row>
    <row r="18" spans="1:22" s="35" customFormat="1" ht="45" customHeight="1" x14ac:dyDescent="0.3">
      <c r="A18" s="612"/>
      <c r="B18" s="324" t="s">
        <v>232</v>
      </c>
      <c r="C18" s="204">
        <v>-7.6</v>
      </c>
      <c r="D18" s="328"/>
      <c r="E18" s="204"/>
      <c r="F18" s="204"/>
      <c r="G18" s="204">
        <v>-1.4</v>
      </c>
      <c r="H18" s="204"/>
      <c r="I18" s="204">
        <v>22.9</v>
      </c>
      <c r="J18" s="328"/>
      <c r="K18" s="204">
        <v>5</v>
      </c>
      <c r="L18" s="328"/>
      <c r="M18" s="204">
        <v>-14.4</v>
      </c>
      <c r="N18" s="328"/>
      <c r="O18" s="204">
        <v>4.5</v>
      </c>
      <c r="P18" s="265"/>
      <c r="Q18" s="204">
        <v>-0.1</v>
      </c>
      <c r="R18" s="265"/>
      <c r="S18" s="200" t="s">
        <v>283</v>
      </c>
      <c r="T18" s="141"/>
      <c r="U18" s="141" t="s">
        <v>219</v>
      </c>
      <c r="V18" s="149" t="s">
        <v>0</v>
      </c>
    </row>
    <row r="19" spans="1:22" s="35" customFormat="1" ht="15" customHeight="1" x14ac:dyDescent="0.3">
      <c r="A19" s="612"/>
      <c r="B19" s="286"/>
      <c r="C19" s="143">
        <v>2016</v>
      </c>
      <c r="D19" s="143"/>
      <c r="E19" s="143"/>
      <c r="F19" s="143"/>
      <c r="G19" s="143">
        <v>2017</v>
      </c>
      <c r="H19" s="143"/>
      <c r="I19" s="143">
        <v>2018</v>
      </c>
      <c r="J19" s="143"/>
      <c r="K19" s="143">
        <v>2019</v>
      </c>
      <c r="L19" s="143"/>
      <c r="M19" s="143">
        <v>2020</v>
      </c>
      <c r="N19" s="143"/>
      <c r="O19" s="143">
        <v>2021</v>
      </c>
      <c r="P19" s="143"/>
      <c r="Q19" s="143">
        <v>2022</v>
      </c>
      <c r="R19" s="143"/>
      <c r="S19" s="143">
        <v>2022</v>
      </c>
      <c r="T19" s="140"/>
      <c r="U19" s="140"/>
      <c r="V19" s="146"/>
    </row>
    <row r="20" spans="1:22" s="35" customFormat="1" ht="15" customHeight="1" x14ac:dyDescent="0.3">
      <c r="A20" s="612"/>
      <c r="B20" s="439" t="s">
        <v>577</v>
      </c>
      <c r="C20" s="150"/>
      <c r="D20" s="150"/>
      <c r="E20" s="150"/>
      <c r="F20" s="150"/>
      <c r="G20" s="150"/>
      <c r="H20" s="150"/>
      <c r="I20" s="150"/>
      <c r="J20" s="150"/>
      <c r="K20" s="150"/>
      <c r="L20" s="150"/>
      <c r="M20" s="150"/>
      <c r="N20" s="150"/>
      <c r="O20" s="150"/>
      <c r="P20" s="150"/>
      <c r="Q20" s="150"/>
      <c r="R20" s="150"/>
      <c r="S20" s="150"/>
      <c r="T20" s="141"/>
      <c r="U20" s="141"/>
      <c r="V20" s="149"/>
    </row>
    <row r="21" spans="1:22" s="35" customFormat="1" ht="45" customHeight="1" x14ac:dyDescent="0.3">
      <c r="A21" s="612"/>
      <c r="B21" s="286" t="s">
        <v>233</v>
      </c>
      <c r="C21" s="205">
        <v>-7.8</v>
      </c>
      <c r="D21" s="222"/>
      <c r="E21" s="222"/>
      <c r="F21" s="222"/>
      <c r="G21" s="205">
        <v>-5.15</v>
      </c>
      <c r="H21" s="222"/>
      <c r="I21" s="205">
        <v>-1.89</v>
      </c>
      <c r="J21" s="328"/>
      <c r="K21" s="205">
        <v>0.06</v>
      </c>
      <c r="L21" s="205"/>
      <c r="M21" s="205">
        <v>0.03</v>
      </c>
      <c r="N21" s="205"/>
      <c r="O21" s="205">
        <v>-0.12</v>
      </c>
      <c r="P21" s="222"/>
      <c r="Q21" s="205">
        <v>0.01</v>
      </c>
      <c r="R21" s="222"/>
      <c r="S21" s="225">
        <v>1</v>
      </c>
      <c r="T21" s="141"/>
      <c r="U21" s="141" t="s">
        <v>222</v>
      </c>
      <c r="V21" s="287" t="s">
        <v>0</v>
      </c>
    </row>
    <row r="22" spans="1:22" s="35" customFormat="1" ht="15" customHeight="1" x14ac:dyDescent="0.3">
      <c r="A22" s="612"/>
      <c r="B22" s="545"/>
      <c r="C22" s="143">
        <v>2016</v>
      </c>
      <c r="D22" s="143"/>
      <c r="E22" s="143"/>
      <c r="F22" s="143"/>
      <c r="G22" s="143">
        <v>2017</v>
      </c>
      <c r="H22" s="143"/>
      <c r="I22" s="143">
        <v>2018</v>
      </c>
      <c r="J22" s="143"/>
      <c r="K22" s="143">
        <v>2019</v>
      </c>
      <c r="L22" s="143"/>
      <c r="M22" s="143">
        <v>2020</v>
      </c>
      <c r="N22" s="143"/>
      <c r="O22" s="143">
        <v>2021</v>
      </c>
      <c r="P22" s="143"/>
      <c r="Q22" s="143">
        <v>2022</v>
      </c>
      <c r="R22" s="143"/>
      <c r="S22" s="143">
        <v>2022</v>
      </c>
      <c r="T22" s="140"/>
      <c r="U22" s="140"/>
      <c r="V22" s="146"/>
    </row>
    <row r="23" spans="1:22" s="35" customFormat="1" ht="45" customHeight="1" x14ac:dyDescent="0.3">
      <c r="A23" s="612"/>
      <c r="B23" s="324" t="s">
        <v>234</v>
      </c>
      <c r="C23" s="200">
        <v>-4.9000000000000004</v>
      </c>
      <c r="D23" s="265"/>
      <c r="E23" s="265"/>
      <c r="F23" s="265"/>
      <c r="G23" s="206">
        <v>-0.9</v>
      </c>
      <c r="H23" s="265"/>
      <c r="I23" s="205">
        <v>-1.73</v>
      </c>
      <c r="J23" s="265"/>
      <c r="K23" s="205">
        <v>2.89</v>
      </c>
      <c r="L23" s="205"/>
      <c r="M23" s="205">
        <v>-0.02</v>
      </c>
      <c r="N23" s="205"/>
      <c r="O23" s="205">
        <v>0.03</v>
      </c>
      <c r="P23" s="265"/>
      <c r="Q23" s="225">
        <v>1</v>
      </c>
      <c r="R23" s="265"/>
      <c r="S23" s="225">
        <v>3</v>
      </c>
      <c r="T23" s="141"/>
      <c r="U23" s="141" t="s">
        <v>222</v>
      </c>
      <c r="V23" s="287" t="s">
        <v>0</v>
      </c>
    </row>
    <row r="24" spans="1:22" s="35" customFormat="1" ht="15" customHeight="1" x14ac:dyDescent="0.3">
      <c r="A24" s="612"/>
      <c r="B24" s="286" t="s">
        <v>292</v>
      </c>
      <c r="C24" s="143">
        <v>2016</v>
      </c>
      <c r="D24" s="143"/>
      <c r="E24" s="143"/>
      <c r="F24" s="143"/>
      <c r="G24" s="143">
        <v>2017</v>
      </c>
      <c r="H24" s="143"/>
      <c r="I24" s="143">
        <v>2018</v>
      </c>
      <c r="J24" s="143"/>
      <c r="K24" s="143">
        <v>2019</v>
      </c>
      <c r="L24" s="143"/>
      <c r="M24" s="143">
        <v>2020</v>
      </c>
      <c r="N24" s="143"/>
      <c r="O24" s="143">
        <v>2021</v>
      </c>
      <c r="P24" s="143"/>
      <c r="Q24" s="143">
        <v>2022</v>
      </c>
      <c r="R24" s="143"/>
      <c r="S24" s="143">
        <v>2022</v>
      </c>
      <c r="T24" s="140"/>
      <c r="U24" s="140"/>
      <c r="V24" s="146"/>
    </row>
    <row r="25" spans="1:22" s="35" customFormat="1" ht="45" customHeight="1" x14ac:dyDescent="0.3">
      <c r="A25" s="612"/>
      <c r="B25" s="286" t="s">
        <v>235</v>
      </c>
      <c r="C25" s="206">
        <v>0.5</v>
      </c>
      <c r="D25" s="323"/>
      <c r="E25" s="323"/>
      <c r="F25" s="323"/>
      <c r="G25" s="205">
        <v>2.04</v>
      </c>
      <c r="H25" s="323"/>
      <c r="I25" s="206">
        <v>-0.5</v>
      </c>
      <c r="J25" s="328"/>
      <c r="K25" s="206">
        <v>4.17</v>
      </c>
      <c r="L25" s="206"/>
      <c r="M25" s="206">
        <v>-0.02</v>
      </c>
      <c r="N25" s="206"/>
      <c r="O25" s="205">
        <v>0.06</v>
      </c>
      <c r="P25" s="323"/>
      <c r="Q25" s="205">
        <v>-7.0000000000000007E-2</v>
      </c>
      <c r="R25" s="323"/>
      <c r="S25" s="206">
        <v>5</v>
      </c>
      <c r="T25" s="141"/>
      <c r="U25" s="141" t="s">
        <v>222</v>
      </c>
      <c r="V25" s="287" t="s">
        <v>0</v>
      </c>
    </row>
    <row r="26" spans="1:22" s="35" customFormat="1" ht="15" customHeight="1" x14ac:dyDescent="0.3">
      <c r="A26" s="612"/>
      <c r="B26" s="545"/>
      <c r="C26" s="143">
        <v>2016</v>
      </c>
      <c r="D26" s="143"/>
      <c r="E26" s="143"/>
      <c r="F26" s="143"/>
      <c r="G26" s="143">
        <v>2017</v>
      </c>
      <c r="H26" s="143"/>
      <c r="I26" s="143">
        <v>2018</v>
      </c>
      <c r="J26" s="143"/>
      <c r="K26" s="143">
        <v>2019</v>
      </c>
      <c r="L26" s="143"/>
      <c r="M26" s="143">
        <v>2020</v>
      </c>
      <c r="N26" s="143"/>
      <c r="O26" s="143">
        <v>2021</v>
      </c>
      <c r="P26" s="143"/>
      <c r="Q26" s="143">
        <v>2022</v>
      </c>
      <c r="R26" s="143"/>
      <c r="S26" s="143">
        <v>2022</v>
      </c>
      <c r="T26" s="140"/>
      <c r="U26" s="140"/>
      <c r="V26" s="146"/>
    </row>
    <row r="27" spans="1:22" s="35" customFormat="1" ht="69" customHeight="1" x14ac:dyDescent="0.3">
      <c r="A27" s="612"/>
      <c r="B27" s="142" t="s">
        <v>578</v>
      </c>
      <c r="C27" s="204">
        <v>2.2999999999999998</v>
      </c>
      <c r="D27" s="511"/>
      <c r="E27" s="451"/>
      <c r="F27" s="511"/>
      <c r="G27" s="225">
        <v>12.405771458050401</v>
      </c>
      <c r="H27" s="511"/>
      <c r="I27" s="204">
        <v>3.7736963317650898</v>
      </c>
      <c r="J27" s="511"/>
      <c r="K27" s="398">
        <v>8.5095153256709501</v>
      </c>
      <c r="L27" s="511"/>
      <c r="M27" s="204">
        <v>-4.5788041627455103</v>
      </c>
      <c r="N27" s="511"/>
      <c r="O27" s="398">
        <v>-8.7414154907068706</v>
      </c>
      <c r="P27" s="290"/>
      <c r="Q27" s="398">
        <v>-1.2</v>
      </c>
      <c r="R27" s="290"/>
      <c r="S27" s="207" t="s">
        <v>444</v>
      </c>
      <c r="T27" s="141"/>
      <c r="U27" s="141" t="s">
        <v>221</v>
      </c>
      <c r="V27" s="149" t="s">
        <v>0</v>
      </c>
    </row>
    <row r="28" spans="1:22" s="35" customFormat="1" ht="15" customHeight="1" x14ac:dyDescent="0.3">
      <c r="A28" s="613"/>
      <c r="B28" s="286"/>
      <c r="C28" s="143">
        <v>2016</v>
      </c>
      <c r="D28" s="143"/>
      <c r="E28" s="143"/>
      <c r="F28" s="143"/>
      <c r="G28" s="143">
        <v>2017</v>
      </c>
      <c r="H28" s="143"/>
      <c r="I28" s="143">
        <v>2018</v>
      </c>
      <c r="J28" s="143"/>
      <c r="K28" s="143">
        <v>2019</v>
      </c>
      <c r="L28" s="143"/>
      <c r="M28" s="143">
        <v>2020</v>
      </c>
      <c r="N28" s="143"/>
      <c r="O28" s="143">
        <v>2021</v>
      </c>
      <c r="P28" s="143"/>
      <c r="Q28" s="143">
        <v>2022</v>
      </c>
      <c r="R28" s="143"/>
      <c r="S28" s="143">
        <v>2022</v>
      </c>
      <c r="T28" s="140"/>
      <c r="U28" s="140"/>
      <c r="V28" s="146"/>
    </row>
    <row r="29" spans="1:22" s="35" customFormat="1" ht="15" customHeight="1" x14ac:dyDescent="0.3">
      <c r="A29" s="579" t="s">
        <v>101</v>
      </c>
      <c r="B29" s="580"/>
      <c r="C29" s="580"/>
      <c r="D29" s="580"/>
      <c r="E29" s="580"/>
      <c r="F29" s="580"/>
      <c r="G29" s="580"/>
      <c r="H29" s="580"/>
      <c r="I29" s="580"/>
      <c r="J29" s="580"/>
      <c r="K29" s="580"/>
      <c r="L29" s="580"/>
      <c r="M29" s="580"/>
      <c r="N29" s="580"/>
      <c r="O29" s="580"/>
      <c r="P29" s="580"/>
      <c r="Q29" s="580"/>
      <c r="R29" s="580"/>
      <c r="S29" s="580"/>
      <c r="T29" s="580"/>
      <c r="U29" s="580"/>
      <c r="V29" s="581"/>
    </row>
    <row r="30" spans="1:22" s="35" customFormat="1" ht="15" customHeight="1" x14ac:dyDescent="0.3">
      <c r="A30" s="582" t="s">
        <v>579</v>
      </c>
      <c r="B30" s="111" t="s">
        <v>236</v>
      </c>
      <c r="C30" s="54"/>
      <c r="D30" s="54"/>
      <c r="E30" s="54"/>
      <c r="F30" s="54"/>
      <c r="G30" s="54"/>
      <c r="H30" s="54"/>
      <c r="I30" s="54"/>
      <c r="J30" s="54"/>
      <c r="K30" s="54"/>
      <c r="L30" s="54"/>
      <c r="M30" s="54"/>
      <c r="N30" s="54"/>
      <c r="O30" s="54"/>
      <c r="P30" s="54"/>
      <c r="Q30" s="54"/>
      <c r="R30" s="54"/>
      <c r="S30" s="54"/>
      <c r="T30" s="54"/>
      <c r="U30" s="54"/>
      <c r="V30" s="98"/>
    </row>
    <row r="31" spans="1:22" s="35" customFormat="1" ht="45" customHeight="1" x14ac:dyDescent="0.3">
      <c r="A31" s="583"/>
      <c r="B31" s="109" t="s">
        <v>237</v>
      </c>
      <c r="C31" s="411">
        <v>3.9</v>
      </c>
      <c r="D31" s="62"/>
      <c r="E31" s="42"/>
      <c r="F31" s="62"/>
      <c r="G31" s="411">
        <v>4</v>
      </c>
      <c r="H31" s="447"/>
      <c r="I31" s="411">
        <v>4</v>
      </c>
      <c r="J31" s="447"/>
      <c r="K31" s="204">
        <v>4</v>
      </c>
      <c r="L31" s="205"/>
      <c r="M31" s="205">
        <v>4.0999999999999996</v>
      </c>
      <c r="N31" s="205"/>
      <c r="O31" s="205">
        <v>4.2</v>
      </c>
      <c r="P31" s="62"/>
      <c r="Q31" s="225">
        <v>4.1120620647454604</v>
      </c>
      <c r="R31" s="62"/>
      <c r="S31" s="411">
        <v>4.5</v>
      </c>
      <c r="T31" s="45"/>
      <c r="U31" s="45" t="s">
        <v>221</v>
      </c>
      <c r="V31" s="46" t="s">
        <v>0</v>
      </c>
    </row>
    <row r="32" spans="1:22" s="35" customFormat="1" ht="15" customHeight="1" x14ac:dyDescent="0.3">
      <c r="A32" s="583"/>
      <c r="B32" s="545"/>
      <c r="C32" s="143">
        <v>2016</v>
      </c>
      <c r="D32" s="48"/>
      <c r="E32" s="48"/>
      <c r="F32" s="48"/>
      <c r="G32" s="143">
        <v>2017</v>
      </c>
      <c r="H32" s="143"/>
      <c r="I32" s="143">
        <v>2018</v>
      </c>
      <c r="J32" s="143"/>
      <c r="K32" s="143">
        <v>2019</v>
      </c>
      <c r="L32" s="143"/>
      <c r="M32" s="143">
        <v>2020</v>
      </c>
      <c r="N32" s="143"/>
      <c r="O32" s="143">
        <v>2021</v>
      </c>
      <c r="P32" s="48"/>
      <c r="Q32" s="143">
        <v>2022</v>
      </c>
      <c r="R32" s="48"/>
      <c r="S32" s="102">
        <v>2022</v>
      </c>
      <c r="T32" s="51"/>
      <c r="U32" s="51"/>
      <c r="V32" s="52"/>
    </row>
    <row r="33" spans="1:22" s="35" customFormat="1" ht="45" customHeight="1" x14ac:dyDescent="0.3">
      <c r="A33" s="583"/>
      <c r="B33" s="108" t="s">
        <v>238</v>
      </c>
      <c r="C33" s="412">
        <v>1.7</v>
      </c>
      <c r="D33" s="58"/>
      <c r="E33" s="42"/>
      <c r="F33" s="58"/>
      <c r="G33" s="411">
        <v>1.8</v>
      </c>
      <c r="H33" s="448"/>
      <c r="I33" s="412">
        <v>1.9</v>
      </c>
      <c r="J33" s="449"/>
      <c r="K33" s="204">
        <v>1.9</v>
      </c>
      <c r="L33" s="204"/>
      <c r="M33" s="204">
        <v>1.9</v>
      </c>
      <c r="N33" s="204"/>
      <c r="O33" s="204">
        <v>2</v>
      </c>
      <c r="P33" s="58"/>
      <c r="Q33" s="204">
        <v>1.98914984401913</v>
      </c>
      <c r="R33" s="58"/>
      <c r="S33" s="412">
        <v>2.5</v>
      </c>
      <c r="T33" s="45"/>
      <c r="U33" s="45" t="s">
        <v>221</v>
      </c>
      <c r="V33" s="46" t="s">
        <v>0</v>
      </c>
    </row>
    <row r="34" spans="1:22" s="35" customFormat="1" ht="15" customHeight="1" x14ac:dyDescent="0.3">
      <c r="A34" s="583"/>
      <c r="B34" s="109"/>
      <c r="C34" s="143">
        <v>2016</v>
      </c>
      <c r="D34" s="48"/>
      <c r="E34" s="48"/>
      <c r="F34" s="48"/>
      <c r="G34" s="143">
        <v>2017</v>
      </c>
      <c r="H34" s="143"/>
      <c r="I34" s="143">
        <v>2018</v>
      </c>
      <c r="J34" s="143"/>
      <c r="K34" s="143">
        <v>2019</v>
      </c>
      <c r="L34" s="143"/>
      <c r="M34" s="143">
        <v>2020</v>
      </c>
      <c r="N34" s="143"/>
      <c r="O34" s="143">
        <v>2021</v>
      </c>
      <c r="P34" s="48"/>
      <c r="Q34" s="143">
        <v>2022</v>
      </c>
      <c r="R34" s="48"/>
      <c r="S34" s="102">
        <v>2022</v>
      </c>
      <c r="T34" s="51"/>
      <c r="U34" s="51"/>
      <c r="V34" s="52"/>
    </row>
    <row r="35" spans="1:22" s="35" customFormat="1" ht="45" customHeight="1" x14ac:dyDescent="0.3">
      <c r="A35" s="583"/>
      <c r="B35" s="108" t="s">
        <v>239</v>
      </c>
      <c r="C35" s="412">
        <v>4</v>
      </c>
      <c r="D35" s="58"/>
      <c r="E35" s="42"/>
      <c r="F35" s="58"/>
      <c r="G35" s="42">
        <v>4.2</v>
      </c>
      <c r="H35" s="58"/>
      <c r="I35" s="59">
        <v>4.0999999999999996</v>
      </c>
      <c r="J35" s="58"/>
      <c r="K35" s="200">
        <v>4.2</v>
      </c>
      <c r="L35" s="251"/>
      <c r="M35" s="200">
        <v>4.2</v>
      </c>
      <c r="N35" s="251"/>
      <c r="O35" s="200">
        <v>4.2</v>
      </c>
      <c r="P35" s="58"/>
      <c r="Q35" s="204">
        <v>4.2395482170993697</v>
      </c>
      <c r="R35" s="58"/>
      <c r="S35" s="412">
        <v>5</v>
      </c>
      <c r="T35" s="45"/>
      <c r="U35" s="45" t="s">
        <v>221</v>
      </c>
      <c r="V35" s="46" t="s">
        <v>0</v>
      </c>
    </row>
    <row r="36" spans="1:22" s="35" customFormat="1" ht="15" customHeight="1" x14ac:dyDescent="0.3">
      <c r="A36" s="583"/>
      <c r="B36" s="109"/>
      <c r="C36" s="143">
        <v>2016</v>
      </c>
      <c r="D36" s="48"/>
      <c r="E36" s="48"/>
      <c r="F36" s="48"/>
      <c r="G36" s="143">
        <v>2017</v>
      </c>
      <c r="H36" s="143"/>
      <c r="I36" s="143">
        <v>2018</v>
      </c>
      <c r="J36" s="143"/>
      <c r="K36" s="143">
        <v>2019</v>
      </c>
      <c r="L36" s="143"/>
      <c r="M36" s="143">
        <v>2020</v>
      </c>
      <c r="N36" s="143"/>
      <c r="O36" s="143">
        <v>2021</v>
      </c>
      <c r="P36" s="48"/>
      <c r="Q36" s="143">
        <v>2022</v>
      </c>
      <c r="R36" s="48"/>
      <c r="S36" s="102">
        <v>2022</v>
      </c>
      <c r="T36" s="51"/>
      <c r="U36" s="51"/>
      <c r="V36" s="52"/>
    </row>
    <row r="37" spans="1:22" s="35" customFormat="1" ht="45" customHeight="1" x14ac:dyDescent="0.3">
      <c r="A37" s="583"/>
      <c r="B37" s="109" t="s">
        <v>240</v>
      </c>
      <c r="C37" s="411">
        <v>20.100000000000001</v>
      </c>
      <c r="D37" s="62"/>
      <c r="E37" s="116"/>
      <c r="F37" s="62"/>
      <c r="G37" s="411">
        <v>20.5</v>
      </c>
      <c r="H37" s="447"/>
      <c r="I37" s="411">
        <v>20.9</v>
      </c>
      <c r="J37" s="450"/>
      <c r="K37" s="411">
        <v>20.399999999999999</v>
      </c>
      <c r="L37" s="411"/>
      <c r="M37" s="411">
        <v>20.100000000000001</v>
      </c>
      <c r="N37" s="411"/>
      <c r="O37" s="411">
        <v>20.2</v>
      </c>
      <c r="P37" s="30"/>
      <c r="Q37" s="411">
        <v>20.3508950364036</v>
      </c>
      <c r="R37" s="30"/>
      <c r="S37" s="411">
        <v>22</v>
      </c>
      <c r="T37" s="45"/>
      <c r="U37" s="45" t="s">
        <v>221</v>
      </c>
      <c r="V37" s="46" t="s">
        <v>0</v>
      </c>
    </row>
    <row r="38" spans="1:22" s="35" customFormat="1" ht="15" customHeight="1" x14ac:dyDescent="0.3">
      <c r="A38" s="583"/>
      <c r="B38" s="112"/>
      <c r="C38" s="143">
        <v>2016</v>
      </c>
      <c r="D38" s="48"/>
      <c r="E38" s="48"/>
      <c r="F38" s="48"/>
      <c r="G38" s="143">
        <v>2017</v>
      </c>
      <c r="H38" s="143"/>
      <c r="I38" s="143">
        <v>2018</v>
      </c>
      <c r="J38" s="143"/>
      <c r="K38" s="143">
        <v>2019</v>
      </c>
      <c r="L38" s="143"/>
      <c r="M38" s="143">
        <v>2020</v>
      </c>
      <c r="N38" s="143"/>
      <c r="O38" s="143">
        <v>2021</v>
      </c>
      <c r="P38" s="48"/>
      <c r="Q38" s="143">
        <v>2022</v>
      </c>
      <c r="R38" s="48"/>
      <c r="S38" s="102">
        <v>2022</v>
      </c>
      <c r="T38" s="51"/>
      <c r="U38" s="51"/>
      <c r="V38" s="52"/>
    </row>
    <row r="39" spans="1:22" s="35" customFormat="1" ht="45" customHeight="1" x14ac:dyDescent="0.3">
      <c r="A39" s="583"/>
      <c r="B39" s="109" t="s">
        <v>241</v>
      </c>
      <c r="C39" s="411">
        <v>40.1</v>
      </c>
      <c r="D39" s="62"/>
      <c r="E39" s="116"/>
      <c r="F39" s="62"/>
      <c r="G39" s="411">
        <v>40.5</v>
      </c>
      <c r="H39" s="447"/>
      <c r="I39" s="412">
        <v>41.3</v>
      </c>
      <c r="J39" s="450"/>
      <c r="K39" s="412">
        <v>41.6</v>
      </c>
      <c r="L39" s="411"/>
      <c r="M39" s="411">
        <v>40.4</v>
      </c>
      <c r="N39" s="411"/>
      <c r="O39" s="411">
        <v>42.6</v>
      </c>
      <c r="P39" s="30"/>
      <c r="Q39" s="411">
        <v>43.035099669742998</v>
      </c>
      <c r="R39" s="30"/>
      <c r="S39" s="411">
        <v>44</v>
      </c>
      <c r="T39" s="45"/>
      <c r="U39" s="546" t="s">
        <v>221</v>
      </c>
      <c r="V39" s="440" t="s">
        <v>0</v>
      </c>
    </row>
    <row r="40" spans="1:22" s="35" customFormat="1" ht="15" customHeight="1" x14ac:dyDescent="0.3">
      <c r="A40" s="583"/>
      <c r="B40" s="112"/>
      <c r="C40" s="413">
        <v>2016</v>
      </c>
      <c r="D40" s="48"/>
      <c r="E40" s="48"/>
      <c r="F40" s="48"/>
      <c r="G40" s="143">
        <v>2017</v>
      </c>
      <c r="H40" s="143"/>
      <c r="I40" s="143">
        <v>2018</v>
      </c>
      <c r="J40" s="143"/>
      <c r="K40" s="143">
        <v>2019</v>
      </c>
      <c r="L40" s="143"/>
      <c r="M40" s="143">
        <v>2020</v>
      </c>
      <c r="N40" s="143"/>
      <c r="O40" s="143">
        <v>2021</v>
      </c>
      <c r="P40" s="48"/>
      <c r="Q40" s="143">
        <v>2022</v>
      </c>
      <c r="R40" s="48"/>
      <c r="S40" s="102">
        <v>2022</v>
      </c>
      <c r="T40" s="51"/>
      <c r="U40" s="51"/>
      <c r="V40" s="52"/>
    </row>
    <row r="41" spans="1:22" s="35" customFormat="1" ht="45" customHeight="1" x14ac:dyDescent="0.3">
      <c r="A41" s="583"/>
      <c r="B41" s="336" t="s">
        <v>242</v>
      </c>
      <c r="C41" s="204">
        <v>4.3</v>
      </c>
      <c r="D41" s="265"/>
      <c r="E41" s="206"/>
      <c r="F41" s="265"/>
      <c r="G41" s="225">
        <v>4</v>
      </c>
      <c r="H41" s="299"/>
      <c r="I41" s="204">
        <v>3.8</v>
      </c>
      <c r="J41" s="454"/>
      <c r="K41" s="204">
        <v>4</v>
      </c>
      <c r="L41" s="204"/>
      <c r="M41" s="204">
        <v>4</v>
      </c>
      <c r="N41" s="204"/>
      <c r="O41" s="204">
        <v>4</v>
      </c>
      <c r="P41" s="271"/>
      <c r="Q41" s="411">
        <v>3.8684715002476699</v>
      </c>
      <c r="R41" s="271"/>
      <c r="S41" s="204">
        <v>4.2</v>
      </c>
      <c r="T41" s="141"/>
      <c r="U41" s="141" t="s">
        <v>221</v>
      </c>
      <c r="V41" s="146" t="s">
        <v>0</v>
      </c>
    </row>
    <row r="42" spans="1:22" s="35" customFormat="1" ht="15" customHeight="1" x14ac:dyDescent="0.3">
      <c r="A42" s="583"/>
      <c r="B42" s="109"/>
      <c r="C42" s="413">
        <v>2016</v>
      </c>
      <c r="D42" s="48"/>
      <c r="E42" s="48"/>
      <c r="F42" s="48"/>
      <c r="G42" s="143">
        <v>2017</v>
      </c>
      <c r="H42" s="143"/>
      <c r="I42" s="143">
        <v>2018</v>
      </c>
      <c r="J42" s="143"/>
      <c r="K42" s="143">
        <v>2019</v>
      </c>
      <c r="L42" s="143"/>
      <c r="M42" s="143">
        <v>2020</v>
      </c>
      <c r="N42" s="143"/>
      <c r="O42" s="143">
        <v>2021</v>
      </c>
      <c r="P42" s="48"/>
      <c r="Q42" s="143">
        <v>2022</v>
      </c>
      <c r="R42" s="48"/>
      <c r="S42" s="102">
        <v>2022</v>
      </c>
      <c r="T42" s="51"/>
      <c r="U42" s="51"/>
      <c r="V42" s="52"/>
    </row>
    <row r="43" spans="1:22" s="35" customFormat="1" ht="45" customHeight="1" x14ac:dyDescent="0.3">
      <c r="A43" s="583"/>
      <c r="B43" s="109" t="s">
        <v>243</v>
      </c>
      <c r="C43" s="411">
        <v>54.6</v>
      </c>
      <c r="D43" s="62"/>
      <c r="E43" s="42"/>
      <c r="F43" s="62"/>
      <c r="G43" s="411">
        <v>66.900000000000006</v>
      </c>
      <c r="H43" s="447"/>
      <c r="I43" s="412">
        <v>56.5</v>
      </c>
      <c r="J43" s="447"/>
      <c r="K43" s="411">
        <v>54.6</v>
      </c>
      <c r="L43" s="411"/>
      <c r="M43" s="411">
        <v>61.137043597435103</v>
      </c>
      <c r="N43" s="411"/>
      <c r="O43" s="411">
        <v>62.531094093876</v>
      </c>
      <c r="P43" s="30"/>
      <c r="Q43" s="411">
        <v>58.435405928984402</v>
      </c>
      <c r="R43" s="30"/>
      <c r="S43" s="411">
        <v>60</v>
      </c>
      <c r="T43" s="45"/>
      <c r="U43" s="45" t="s">
        <v>273</v>
      </c>
      <c r="V43" s="46" t="s">
        <v>0</v>
      </c>
    </row>
    <row r="44" spans="1:22" s="35" customFormat="1" ht="15" customHeight="1" x14ac:dyDescent="0.3">
      <c r="A44" s="583"/>
      <c r="B44" s="545"/>
      <c r="C44" s="143">
        <v>2016</v>
      </c>
      <c r="D44" s="48"/>
      <c r="E44" s="48"/>
      <c r="F44" s="48"/>
      <c r="G44" s="143">
        <v>2017</v>
      </c>
      <c r="H44" s="143"/>
      <c r="I44" s="143">
        <v>2018</v>
      </c>
      <c r="J44" s="143"/>
      <c r="K44" s="143">
        <v>2019</v>
      </c>
      <c r="L44" s="143"/>
      <c r="M44" s="143">
        <v>2020</v>
      </c>
      <c r="N44" s="143"/>
      <c r="O44" s="143">
        <v>2021</v>
      </c>
      <c r="P44" s="48"/>
      <c r="Q44" s="143">
        <v>2022</v>
      </c>
      <c r="R44" s="48"/>
      <c r="S44" s="102">
        <v>2022</v>
      </c>
      <c r="T44" s="51"/>
      <c r="U44" s="51"/>
      <c r="V44" s="52"/>
    </row>
    <row r="45" spans="1:22" s="35" customFormat="1" ht="45" customHeight="1" x14ac:dyDescent="0.3">
      <c r="A45" s="583"/>
      <c r="B45" s="108" t="s">
        <v>244</v>
      </c>
      <c r="C45" s="412">
        <v>12</v>
      </c>
      <c r="D45" s="58"/>
      <c r="E45" s="117"/>
      <c r="F45" s="58"/>
      <c r="G45" s="412">
        <v>12</v>
      </c>
      <c r="H45" s="448"/>
      <c r="I45" s="412">
        <v>12</v>
      </c>
      <c r="J45" s="448"/>
      <c r="K45" s="412">
        <v>11.8</v>
      </c>
      <c r="L45" s="412"/>
      <c r="M45" s="412">
        <v>11.9</v>
      </c>
      <c r="N45" s="412"/>
      <c r="O45" s="412">
        <v>11.8</v>
      </c>
      <c r="P45" s="30"/>
      <c r="Q45" s="412">
        <v>11.8361883374643</v>
      </c>
      <c r="R45" s="30"/>
      <c r="S45" s="412">
        <v>19.3</v>
      </c>
      <c r="T45" s="45"/>
      <c r="U45" s="45" t="s">
        <v>221</v>
      </c>
      <c r="V45" s="46" t="s">
        <v>0</v>
      </c>
    </row>
    <row r="46" spans="1:22" s="35" customFormat="1" ht="15" customHeight="1" x14ac:dyDescent="0.3">
      <c r="A46" s="583"/>
      <c r="B46" s="109"/>
      <c r="C46" s="143">
        <v>2016</v>
      </c>
      <c r="D46" s="48"/>
      <c r="E46" s="48"/>
      <c r="F46" s="48"/>
      <c r="G46" s="143">
        <v>2017</v>
      </c>
      <c r="H46" s="143"/>
      <c r="I46" s="143">
        <v>2018</v>
      </c>
      <c r="J46" s="143"/>
      <c r="K46" s="143">
        <v>2019</v>
      </c>
      <c r="L46" s="143"/>
      <c r="M46" s="143">
        <v>2020</v>
      </c>
      <c r="N46" s="143"/>
      <c r="O46" s="143">
        <v>2021</v>
      </c>
      <c r="P46" s="48"/>
      <c r="Q46" s="143">
        <v>2022</v>
      </c>
      <c r="R46" s="48"/>
      <c r="S46" s="102">
        <v>2022</v>
      </c>
      <c r="T46" s="51"/>
      <c r="U46" s="51"/>
      <c r="V46" s="52"/>
    </row>
    <row r="47" spans="1:22" s="35" customFormat="1" ht="45" customHeight="1" x14ac:dyDescent="0.3">
      <c r="A47" s="583"/>
      <c r="B47" s="337" t="s">
        <v>245</v>
      </c>
      <c r="C47" s="225">
        <v>0.6</v>
      </c>
      <c r="D47" s="222"/>
      <c r="E47" s="206"/>
      <c r="F47" s="222"/>
      <c r="G47" s="225">
        <v>0.6</v>
      </c>
      <c r="H47" s="451"/>
      <c r="I47" s="225">
        <v>0.5</v>
      </c>
      <c r="J47" s="451"/>
      <c r="K47" s="225">
        <v>0.5</v>
      </c>
      <c r="L47" s="225"/>
      <c r="M47" s="225">
        <v>0.5</v>
      </c>
      <c r="N47" s="225"/>
      <c r="O47" s="225">
        <v>0.5</v>
      </c>
      <c r="P47" s="271"/>
      <c r="Q47" s="225">
        <v>0.53361770485382598</v>
      </c>
      <c r="R47" s="271"/>
      <c r="S47" s="225">
        <v>0.7</v>
      </c>
      <c r="T47" s="141"/>
      <c r="U47" s="141" t="s">
        <v>221</v>
      </c>
      <c r="V47" s="149" t="s">
        <v>0</v>
      </c>
    </row>
    <row r="48" spans="1:22" s="35" customFormat="1" ht="15" customHeight="1" x14ac:dyDescent="0.3">
      <c r="A48" s="583"/>
      <c r="B48" s="545"/>
      <c r="C48" s="143">
        <v>2016</v>
      </c>
      <c r="D48" s="143"/>
      <c r="E48" s="143"/>
      <c r="F48" s="143"/>
      <c r="G48" s="143">
        <v>2017</v>
      </c>
      <c r="H48" s="143"/>
      <c r="I48" s="143">
        <v>2018</v>
      </c>
      <c r="J48" s="143"/>
      <c r="K48" s="143">
        <v>2019</v>
      </c>
      <c r="L48" s="143"/>
      <c r="M48" s="143">
        <v>2020</v>
      </c>
      <c r="N48" s="143"/>
      <c r="O48" s="143">
        <v>2021</v>
      </c>
      <c r="P48" s="143"/>
      <c r="Q48" s="143">
        <v>2022</v>
      </c>
      <c r="R48" s="143"/>
      <c r="S48" s="154">
        <v>2022</v>
      </c>
      <c r="T48" s="140"/>
      <c r="U48" s="140"/>
      <c r="V48" s="146"/>
    </row>
    <row r="49" spans="1:22" s="35" customFormat="1" ht="45" customHeight="1" x14ac:dyDescent="0.3">
      <c r="A49" s="583"/>
      <c r="B49" s="108" t="s">
        <v>246</v>
      </c>
      <c r="C49" s="412">
        <v>0.4</v>
      </c>
      <c r="D49" s="58"/>
      <c r="E49" s="42"/>
      <c r="F49" s="58"/>
      <c r="G49" s="411">
        <v>0.4</v>
      </c>
      <c r="H49" s="448"/>
      <c r="I49" s="412">
        <v>0.3</v>
      </c>
      <c r="J49" s="448"/>
      <c r="K49" s="412">
        <v>0.3</v>
      </c>
      <c r="L49" s="412"/>
      <c r="M49" s="412">
        <v>0.3</v>
      </c>
      <c r="N49" s="412"/>
      <c r="O49" s="412">
        <v>0.3</v>
      </c>
      <c r="P49" s="30"/>
      <c r="Q49" s="412">
        <v>0.324095165878025</v>
      </c>
      <c r="R49" s="30"/>
      <c r="S49" s="412">
        <v>0.4</v>
      </c>
      <c r="T49" s="45"/>
      <c r="U49" s="45" t="s">
        <v>221</v>
      </c>
      <c r="V49" s="46" t="s">
        <v>0</v>
      </c>
    </row>
    <row r="50" spans="1:22" s="35" customFormat="1" ht="15" customHeight="1" x14ac:dyDescent="0.3">
      <c r="A50" s="583"/>
      <c r="B50" s="109"/>
      <c r="C50" s="143">
        <v>2016</v>
      </c>
      <c r="D50" s="48"/>
      <c r="E50" s="48"/>
      <c r="F50" s="48"/>
      <c r="G50" s="143">
        <v>2017</v>
      </c>
      <c r="H50" s="143"/>
      <c r="I50" s="143">
        <v>2018</v>
      </c>
      <c r="J50" s="143"/>
      <c r="K50" s="143">
        <v>2019</v>
      </c>
      <c r="L50" s="143"/>
      <c r="M50" s="143">
        <v>2020</v>
      </c>
      <c r="N50" s="143"/>
      <c r="O50" s="143">
        <v>2021</v>
      </c>
      <c r="P50" s="48"/>
      <c r="Q50" s="143">
        <v>2022</v>
      </c>
      <c r="R50" s="48"/>
      <c r="S50" s="102">
        <v>2022</v>
      </c>
      <c r="T50" s="51"/>
      <c r="U50" s="51"/>
      <c r="V50" s="52"/>
    </row>
    <row r="51" spans="1:22" s="35" customFormat="1" ht="45" customHeight="1" x14ac:dyDescent="0.3">
      <c r="A51" s="583"/>
      <c r="B51" s="108" t="s">
        <v>247</v>
      </c>
      <c r="C51" s="412">
        <v>1.6</v>
      </c>
      <c r="D51" s="58"/>
      <c r="E51" s="42"/>
      <c r="F51" s="58"/>
      <c r="G51" s="411">
        <v>1.8</v>
      </c>
      <c r="H51" s="448"/>
      <c r="I51" s="412">
        <v>1.8</v>
      </c>
      <c r="J51" s="448"/>
      <c r="K51" s="412">
        <v>1.9</v>
      </c>
      <c r="L51" s="412"/>
      <c r="M51" s="412">
        <v>1.8</v>
      </c>
      <c r="N51" s="412"/>
      <c r="O51" s="412">
        <v>1.8</v>
      </c>
      <c r="P51" s="30"/>
      <c r="Q51" s="411">
        <v>1.7348359463727401</v>
      </c>
      <c r="R51" s="30"/>
      <c r="S51" s="412">
        <v>2</v>
      </c>
      <c r="T51" s="45"/>
      <c r="U51" s="45" t="s">
        <v>221</v>
      </c>
      <c r="V51" s="46" t="s">
        <v>0</v>
      </c>
    </row>
    <row r="52" spans="1:22" s="35" customFormat="1" ht="15" customHeight="1" x14ac:dyDescent="0.3">
      <c r="A52" s="583"/>
      <c r="B52" s="109"/>
      <c r="C52" s="143">
        <v>2016</v>
      </c>
      <c r="D52" s="48"/>
      <c r="E52" s="48"/>
      <c r="F52" s="48"/>
      <c r="G52" s="143">
        <v>2017</v>
      </c>
      <c r="H52" s="143"/>
      <c r="I52" s="143">
        <v>2018</v>
      </c>
      <c r="J52" s="143"/>
      <c r="K52" s="143">
        <v>2019</v>
      </c>
      <c r="L52" s="143"/>
      <c r="M52" s="143">
        <v>2020</v>
      </c>
      <c r="N52" s="143"/>
      <c r="O52" s="143">
        <v>2021</v>
      </c>
      <c r="P52" s="48"/>
      <c r="Q52" s="143">
        <v>2022</v>
      </c>
      <c r="R52" s="48"/>
      <c r="S52" s="102">
        <v>2022</v>
      </c>
      <c r="T52" s="51"/>
      <c r="U52" s="51"/>
      <c r="V52" s="52"/>
    </row>
    <row r="53" spans="1:22" s="35" customFormat="1" ht="45" customHeight="1" x14ac:dyDescent="0.3">
      <c r="A53" s="583"/>
      <c r="B53" s="109" t="s">
        <v>248</v>
      </c>
      <c r="C53" s="42">
        <v>0.5</v>
      </c>
      <c r="D53" s="62"/>
      <c r="E53" s="42"/>
      <c r="F53" s="62"/>
      <c r="G53" s="42">
        <v>0.5</v>
      </c>
      <c r="H53" s="62"/>
      <c r="I53" s="42">
        <v>0.5</v>
      </c>
      <c r="J53" s="62"/>
      <c r="K53" s="42">
        <v>0.5</v>
      </c>
      <c r="L53" s="42"/>
      <c r="M53" s="42">
        <v>0.5</v>
      </c>
      <c r="N53" s="42"/>
      <c r="O53" s="42">
        <v>0.5</v>
      </c>
      <c r="P53" s="30"/>
      <c r="Q53" s="411">
        <v>0.52751158564044498</v>
      </c>
      <c r="R53" s="30"/>
      <c r="S53" s="116">
        <v>0.56000000000000005</v>
      </c>
      <c r="T53" s="45"/>
      <c r="U53" s="45" t="s">
        <v>338</v>
      </c>
      <c r="V53" s="46" t="s">
        <v>0</v>
      </c>
    </row>
    <row r="54" spans="1:22" s="35" customFormat="1" ht="15" customHeight="1" x14ac:dyDescent="0.3">
      <c r="A54" s="583"/>
      <c r="B54" s="545"/>
      <c r="C54" s="143">
        <v>2016</v>
      </c>
      <c r="D54" s="48"/>
      <c r="E54" s="48"/>
      <c r="F54" s="48"/>
      <c r="G54" s="143">
        <v>2017</v>
      </c>
      <c r="H54" s="143"/>
      <c r="I54" s="143">
        <v>2018</v>
      </c>
      <c r="J54" s="143"/>
      <c r="K54" s="143">
        <v>2019</v>
      </c>
      <c r="L54" s="143"/>
      <c r="M54" s="143">
        <v>2020</v>
      </c>
      <c r="N54" s="143"/>
      <c r="O54" s="143">
        <v>2021</v>
      </c>
      <c r="P54" s="48"/>
      <c r="Q54" s="143">
        <v>2022</v>
      </c>
      <c r="R54" s="48"/>
      <c r="S54" s="48">
        <v>2022</v>
      </c>
      <c r="T54" s="51"/>
      <c r="U54" s="51"/>
      <c r="V54" s="52"/>
    </row>
    <row r="55" spans="1:22" s="35" customFormat="1" ht="15" customHeight="1" x14ac:dyDescent="0.3">
      <c r="A55" s="583"/>
      <c r="B55" s="111" t="s">
        <v>1190</v>
      </c>
      <c r="C55" s="54"/>
      <c r="D55" s="54"/>
      <c r="E55" s="54"/>
      <c r="F55" s="54"/>
      <c r="G55" s="54"/>
      <c r="H55" s="54"/>
      <c r="I55" s="54"/>
      <c r="J55" s="54"/>
      <c r="K55" s="54"/>
      <c r="L55" s="54"/>
      <c r="M55" s="54"/>
      <c r="N55" s="54"/>
      <c r="O55" s="54"/>
      <c r="P55" s="54"/>
      <c r="Q55" s="54"/>
      <c r="R55" s="54"/>
      <c r="S55" s="54"/>
      <c r="T55" s="54"/>
      <c r="U55" s="54"/>
      <c r="V55" s="98"/>
    </row>
    <row r="56" spans="1:22" s="35" customFormat="1" ht="45" customHeight="1" x14ac:dyDescent="0.3">
      <c r="A56" s="583"/>
      <c r="B56" s="337" t="s">
        <v>249</v>
      </c>
      <c r="C56" s="266">
        <v>2231.6999999999998</v>
      </c>
      <c r="D56" s="265"/>
      <c r="E56" s="266"/>
      <c r="F56" s="265"/>
      <c r="G56" s="266">
        <v>2265.0149999999999</v>
      </c>
      <c r="H56" s="265"/>
      <c r="I56" s="266">
        <v>2319.7640000000001</v>
      </c>
      <c r="J56" s="265"/>
      <c r="K56" s="266">
        <v>2296.6508060000001</v>
      </c>
      <c r="L56" s="266"/>
      <c r="M56" s="266">
        <v>2142.6467347007001</v>
      </c>
      <c r="N56" s="266"/>
      <c r="O56" s="266">
        <v>1696.1496189137299</v>
      </c>
      <c r="P56" s="265"/>
      <c r="Q56" s="266">
        <v>1737.1</v>
      </c>
      <c r="R56" s="265"/>
      <c r="S56" s="266">
        <v>1987</v>
      </c>
      <c r="T56" s="141"/>
      <c r="U56" s="141" t="s">
        <v>221</v>
      </c>
      <c r="V56" s="149" t="s">
        <v>0</v>
      </c>
    </row>
    <row r="57" spans="1:22" s="35" customFormat="1" ht="15" customHeight="1" x14ac:dyDescent="0.3">
      <c r="A57" s="583"/>
      <c r="B57" s="545"/>
      <c r="C57" s="143">
        <v>2016</v>
      </c>
      <c r="D57" s="143"/>
      <c r="E57" s="143"/>
      <c r="F57" s="143"/>
      <c r="G57" s="143">
        <v>2017</v>
      </c>
      <c r="H57" s="143"/>
      <c r="I57" s="143">
        <v>2018</v>
      </c>
      <c r="J57" s="143"/>
      <c r="K57" s="143">
        <v>2019</v>
      </c>
      <c r="L57" s="143"/>
      <c r="M57" s="143">
        <v>2020</v>
      </c>
      <c r="N57" s="143"/>
      <c r="O57" s="143">
        <v>2021</v>
      </c>
      <c r="P57" s="48"/>
      <c r="Q57" s="143">
        <v>2022</v>
      </c>
      <c r="R57" s="48"/>
      <c r="S57" s="48">
        <v>2022</v>
      </c>
      <c r="T57" s="51"/>
      <c r="U57" s="51"/>
      <c r="V57" s="52"/>
    </row>
    <row r="58" spans="1:22" s="35" customFormat="1" ht="45" customHeight="1" x14ac:dyDescent="0.3">
      <c r="A58" s="583"/>
      <c r="B58" s="336" t="s">
        <v>250</v>
      </c>
      <c r="C58" s="225">
        <v>77.5</v>
      </c>
      <c r="D58" s="323"/>
      <c r="E58" s="206"/>
      <c r="F58" s="206"/>
      <c r="G58" s="225">
        <v>77.337999999999994</v>
      </c>
      <c r="H58" s="225"/>
      <c r="I58" s="225">
        <v>76.953000000000003</v>
      </c>
      <c r="J58" s="451"/>
      <c r="K58" s="204">
        <v>76.358000000000004</v>
      </c>
      <c r="L58" s="225"/>
      <c r="M58" s="225">
        <v>71.717986859902297</v>
      </c>
      <c r="N58" s="225"/>
      <c r="O58" s="225">
        <v>73.036832569024199</v>
      </c>
      <c r="P58" s="118"/>
      <c r="Q58" s="411">
        <v>70.400000000000006</v>
      </c>
      <c r="R58" s="118"/>
      <c r="S58" s="411">
        <v>81.7</v>
      </c>
      <c r="T58" s="45"/>
      <c r="U58" s="45" t="s">
        <v>221</v>
      </c>
      <c r="V58" s="46" t="s">
        <v>0</v>
      </c>
    </row>
    <row r="59" spans="1:22" s="35" customFormat="1" ht="15" customHeight="1" x14ac:dyDescent="0.3">
      <c r="A59" s="583"/>
      <c r="B59" s="337"/>
      <c r="C59" s="143">
        <v>2016</v>
      </c>
      <c r="D59" s="143"/>
      <c r="E59" s="143"/>
      <c r="F59" s="143"/>
      <c r="G59" s="143">
        <v>2017</v>
      </c>
      <c r="H59" s="143"/>
      <c r="I59" s="143">
        <v>2018</v>
      </c>
      <c r="J59" s="143"/>
      <c r="K59" s="143">
        <v>2019</v>
      </c>
      <c r="L59" s="143"/>
      <c r="M59" s="143">
        <v>2020</v>
      </c>
      <c r="N59" s="143"/>
      <c r="O59" s="143">
        <v>2021</v>
      </c>
      <c r="P59" s="48"/>
      <c r="Q59" s="143">
        <v>2022</v>
      </c>
      <c r="R59" s="48"/>
      <c r="S59" s="48">
        <v>2022</v>
      </c>
      <c r="T59" s="51"/>
      <c r="U59" s="51"/>
      <c r="V59" s="52"/>
    </row>
    <row r="60" spans="1:22" s="35" customFormat="1" ht="45" customHeight="1" x14ac:dyDescent="0.3">
      <c r="A60" s="583"/>
      <c r="B60" s="108" t="s">
        <v>251</v>
      </c>
      <c r="C60" s="412">
        <v>21.2</v>
      </c>
      <c r="D60" s="119"/>
      <c r="E60" s="117"/>
      <c r="F60" s="117"/>
      <c r="G60" s="412">
        <v>22.755258305325999</v>
      </c>
      <c r="H60" s="412"/>
      <c r="I60" s="412">
        <v>23.690999999999999</v>
      </c>
      <c r="J60" s="448"/>
      <c r="K60" s="204">
        <v>24.379637574078401</v>
      </c>
      <c r="L60" s="204"/>
      <c r="M60" s="204">
        <v>26.711880000000001</v>
      </c>
      <c r="N60" s="449"/>
      <c r="O60" s="204">
        <v>26.299870230010001</v>
      </c>
      <c r="P60" s="119"/>
      <c r="Q60" s="411">
        <v>30.3</v>
      </c>
      <c r="R60" s="119"/>
      <c r="S60" s="412">
        <v>28.5</v>
      </c>
      <c r="T60" s="45"/>
      <c r="U60" s="45" t="s">
        <v>221</v>
      </c>
      <c r="V60" s="46" t="s">
        <v>0</v>
      </c>
    </row>
    <row r="61" spans="1:22" s="35" customFormat="1" ht="15" customHeight="1" x14ac:dyDescent="0.3">
      <c r="A61" s="583"/>
      <c r="B61" s="109"/>
      <c r="C61" s="143">
        <v>2016</v>
      </c>
      <c r="D61" s="48"/>
      <c r="E61" s="48"/>
      <c r="F61" s="48"/>
      <c r="G61" s="143">
        <v>2017</v>
      </c>
      <c r="H61" s="143"/>
      <c r="I61" s="143">
        <v>2018</v>
      </c>
      <c r="J61" s="143"/>
      <c r="K61" s="143">
        <v>2019</v>
      </c>
      <c r="L61" s="143"/>
      <c r="M61" s="143">
        <v>2020</v>
      </c>
      <c r="N61" s="143"/>
      <c r="O61" s="143">
        <v>2021</v>
      </c>
      <c r="P61" s="48"/>
      <c r="Q61" s="143">
        <v>2022</v>
      </c>
      <c r="R61" s="48"/>
      <c r="S61" s="48">
        <v>2022</v>
      </c>
      <c r="T61" s="51"/>
      <c r="U61" s="51"/>
      <c r="V61" s="52"/>
    </row>
    <row r="62" spans="1:22" s="35" customFormat="1" ht="45" customHeight="1" x14ac:dyDescent="0.3">
      <c r="A62" s="583"/>
      <c r="B62" s="109" t="s">
        <v>252</v>
      </c>
      <c r="C62" s="120">
        <v>1674.5</v>
      </c>
      <c r="D62" s="62"/>
      <c r="E62" s="120"/>
      <c r="F62" s="42"/>
      <c r="G62" s="120">
        <v>1745.88842650419</v>
      </c>
      <c r="H62" s="42"/>
      <c r="I62" s="120">
        <v>1836.66359913981</v>
      </c>
      <c r="J62" s="62"/>
      <c r="K62" s="120">
        <v>1927.4139714402199</v>
      </c>
      <c r="L62" s="120"/>
      <c r="M62" s="120">
        <v>1809.8525507146301</v>
      </c>
      <c r="N62" s="120"/>
      <c r="O62" s="456">
        <v>1744.80036416598</v>
      </c>
      <c r="P62" s="62"/>
      <c r="Q62" s="456">
        <v>1866.7</v>
      </c>
      <c r="R62" s="62"/>
      <c r="S62" s="120">
        <v>1956.3</v>
      </c>
      <c r="T62" s="45"/>
      <c r="U62" s="45" t="s">
        <v>221</v>
      </c>
      <c r="V62" s="46" t="s">
        <v>0</v>
      </c>
    </row>
    <row r="63" spans="1:22" s="35" customFormat="1" ht="15" customHeight="1" x14ac:dyDescent="0.3">
      <c r="A63" s="583"/>
      <c r="B63" s="545"/>
      <c r="C63" s="143">
        <v>2016</v>
      </c>
      <c r="D63" s="48"/>
      <c r="E63" s="48"/>
      <c r="F63" s="48"/>
      <c r="G63" s="143">
        <v>2017</v>
      </c>
      <c r="H63" s="143"/>
      <c r="I63" s="143">
        <v>2018</v>
      </c>
      <c r="J63" s="143"/>
      <c r="K63" s="143">
        <v>2019</v>
      </c>
      <c r="L63" s="143"/>
      <c r="M63" s="143">
        <v>2020</v>
      </c>
      <c r="N63" s="143"/>
      <c r="O63" s="143">
        <v>2021</v>
      </c>
      <c r="P63" s="48"/>
      <c r="Q63" s="143">
        <v>2022</v>
      </c>
      <c r="R63" s="48"/>
      <c r="S63" s="48">
        <v>2022</v>
      </c>
      <c r="T63" s="51"/>
      <c r="U63" s="51"/>
      <c r="V63" s="52"/>
    </row>
    <row r="64" spans="1:22" s="35" customFormat="1" ht="45" customHeight="1" x14ac:dyDescent="0.3">
      <c r="A64" s="583"/>
      <c r="B64" s="336" t="s">
        <v>253</v>
      </c>
      <c r="C64" s="204">
        <v>461.7</v>
      </c>
      <c r="D64" s="119"/>
      <c r="E64" s="117"/>
      <c r="F64" s="117"/>
      <c r="G64" s="412">
        <v>492.40600000000001</v>
      </c>
      <c r="H64" s="412"/>
      <c r="I64" s="412">
        <v>533.90499999999997</v>
      </c>
      <c r="J64" s="448"/>
      <c r="K64" s="204">
        <v>583.23400000000004</v>
      </c>
      <c r="L64" s="204"/>
      <c r="M64" s="204">
        <v>605.78616202107798</v>
      </c>
      <c r="N64" s="204"/>
      <c r="O64" s="204">
        <v>661.39050386295798</v>
      </c>
      <c r="P64" s="119"/>
      <c r="Q64" s="411">
        <v>708.5</v>
      </c>
      <c r="R64" s="119"/>
      <c r="S64" s="412">
        <v>674.3</v>
      </c>
      <c r="T64" s="45"/>
      <c r="U64" s="45" t="s">
        <v>221</v>
      </c>
      <c r="V64" s="46" t="s">
        <v>0</v>
      </c>
    </row>
    <row r="65" spans="1:22" s="35" customFormat="1" ht="15" customHeight="1" x14ac:dyDescent="0.3">
      <c r="A65" s="583"/>
      <c r="B65" s="337"/>
      <c r="C65" s="143">
        <v>2016</v>
      </c>
      <c r="D65" s="48"/>
      <c r="E65" s="48"/>
      <c r="F65" s="48"/>
      <c r="G65" s="143">
        <v>2017</v>
      </c>
      <c r="H65" s="143"/>
      <c r="I65" s="143">
        <v>2018</v>
      </c>
      <c r="J65" s="143"/>
      <c r="K65" s="143">
        <v>2019</v>
      </c>
      <c r="L65" s="143"/>
      <c r="M65" s="143">
        <v>2020</v>
      </c>
      <c r="N65" s="143"/>
      <c r="O65" s="143">
        <v>2021</v>
      </c>
      <c r="P65" s="48"/>
      <c r="Q65" s="143">
        <v>2022</v>
      </c>
      <c r="R65" s="48"/>
      <c r="S65" s="48">
        <v>2022</v>
      </c>
      <c r="T65" s="51"/>
      <c r="U65" s="51"/>
      <c r="V65" s="52"/>
    </row>
    <row r="66" spans="1:22" s="35" customFormat="1" ht="45" customHeight="1" x14ac:dyDescent="0.3">
      <c r="A66" s="583"/>
      <c r="B66" s="337" t="s">
        <v>254</v>
      </c>
      <c r="C66" s="266">
        <v>1572.7</v>
      </c>
      <c r="D66" s="58"/>
      <c r="E66" s="120"/>
      <c r="F66" s="58"/>
      <c r="G66" s="120">
        <v>1641.5</v>
      </c>
      <c r="H66" s="463"/>
      <c r="I66" s="120">
        <v>1622.9</v>
      </c>
      <c r="J66" s="463"/>
      <c r="K66" s="120">
        <v>1678.6</v>
      </c>
      <c r="L66" s="120"/>
      <c r="M66" s="120">
        <v>1672.3</v>
      </c>
      <c r="N66" s="120"/>
      <c r="O66" s="456">
        <v>1656.3115563527699</v>
      </c>
      <c r="P66" s="444"/>
      <c r="Q66" s="456">
        <v>1672.7549220239</v>
      </c>
      <c r="R66" s="30"/>
      <c r="S66" s="96">
        <v>1993</v>
      </c>
      <c r="T66" s="45"/>
      <c r="U66" s="45" t="s">
        <v>221</v>
      </c>
      <c r="V66" s="46" t="s">
        <v>0</v>
      </c>
    </row>
    <row r="67" spans="1:22" s="35" customFormat="1" ht="15" customHeight="1" x14ac:dyDescent="0.3">
      <c r="A67" s="583"/>
      <c r="B67" s="112"/>
      <c r="C67" s="143">
        <v>2016</v>
      </c>
      <c r="D67" s="48"/>
      <c r="E67" s="48"/>
      <c r="F67" s="48"/>
      <c r="G67" s="143">
        <v>2017</v>
      </c>
      <c r="H67" s="143"/>
      <c r="I67" s="143">
        <v>2018</v>
      </c>
      <c r="J67" s="143"/>
      <c r="K67" s="143">
        <v>2019</v>
      </c>
      <c r="L67" s="143"/>
      <c r="M67" s="143">
        <v>2020</v>
      </c>
      <c r="N67" s="143"/>
      <c r="O67" s="143">
        <v>2021</v>
      </c>
      <c r="P67" s="48"/>
      <c r="Q67" s="143">
        <v>2022</v>
      </c>
      <c r="R67" s="48"/>
      <c r="S67" s="48">
        <v>2022</v>
      </c>
      <c r="T67" s="51"/>
      <c r="U67" s="51"/>
      <c r="V67" s="52"/>
    </row>
    <row r="68" spans="1:22" s="35" customFormat="1" ht="45" customHeight="1" x14ac:dyDescent="0.3">
      <c r="A68" s="583"/>
      <c r="B68" s="336" t="s">
        <v>255</v>
      </c>
      <c r="C68" s="225">
        <v>300.7</v>
      </c>
      <c r="D68" s="118"/>
      <c r="E68" s="62"/>
      <c r="F68" s="118"/>
      <c r="G68" s="268">
        <v>310.97000000000003</v>
      </c>
      <c r="H68" s="468"/>
      <c r="I68" s="414">
        <v>321.08</v>
      </c>
      <c r="J68" s="468"/>
      <c r="K68" s="248">
        <v>321.2</v>
      </c>
      <c r="L68" s="268"/>
      <c r="M68" s="268">
        <v>304.3</v>
      </c>
      <c r="N68" s="268"/>
      <c r="O68" s="268">
        <v>340.07</v>
      </c>
      <c r="P68" s="468"/>
      <c r="Q68" s="268">
        <v>304</v>
      </c>
      <c r="R68" s="118"/>
      <c r="S68" s="414">
        <v>351</v>
      </c>
      <c r="T68" s="45"/>
      <c r="U68" s="45" t="s">
        <v>222</v>
      </c>
      <c r="V68" s="46" t="s">
        <v>0</v>
      </c>
    </row>
    <row r="69" spans="1:22" s="35" customFormat="1" ht="15" customHeight="1" x14ac:dyDescent="0.3">
      <c r="A69" s="583"/>
      <c r="B69" s="337"/>
      <c r="C69" s="143">
        <v>2016</v>
      </c>
      <c r="D69" s="48"/>
      <c r="E69" s="48"/>
      <c r="F69" s="48"/>
      <c r="G69" s="143">
        <v>2017</v>
      </c>
      <c r="H69" s="143"/>
      <c r="I69" s="143">
        <v>2018</v>
      </c>
      <c r="J69" s="143"/>
      <c r="K69" s="143">
        <v>2019</v>
      </c>
      <c r="L69" s="143"/>
      <c r="M69" s="143">
        <v>2020</v>
      </c>
      <c r="N69" s="143"/>
      <c r="O69" s="143">
        <v>2021</v>
      </c>
      <c r="P69" s="48"/>
      <c r="Q69" s="143">
        <v>2022</v>
      </c>
      <c r="R69" s="48"/>
      <c r="S69" s="48">
        <v>2022</v>
      </c>
      <c r="T69" s="51"/>
      <c r="U69" s="51"/>
      <c r="V69" s="52"/>
    </row>
    <row r="70" spans="1:22" s="35" customFormat="1" ht="45" customHeight="1" x14ac:dyDescent="0.3">
      <c r="A70" s="583"/>
      <c r="B70" s="337" t="s">
        <v>256</v>
      </c>
      <c r="C70" s="204">
        <v>402.7</v>
      </c>
      <c r="D70" s="119"/>
      <c r="E70" s="62"/>
      <c r="F70" s="119"/>
      <c r="G70" s="204">
        <v>416.4</v>
      </c>
      <c r="H70" s="204"/>
      <c r="I70" s="204">
        <v>400.12</v>
      </c>
      <c r="J70" s="204"/>
      <c r="K70" s="204">
        <v>414.9</v>
      </c>
      <c r="L70" s="204"/>
      <c r="M70" s="204">
        <v>421</v>
      </c>
      <c r="N70" s="204"/>
      <c r="O70" s="204">
        <v>446.38</v>
      </c>
      <c r="P70" s="119"/>
      <c r="Q70" s="204">
        <v>390.1</v>
      </c>
      <c r="R70" s="119"/>
      <c r="S70" s="412">
        <v>446.8</v>
      </c>
      <c r="T70" s="45"/>
      <c r="U70" s="45" t="s">
        <v>222</v>
      </c>
      <c r="V70" s="46" t="s">
        <v>0</v>
      </c>
    </row>
    <row r="71" spans="1:22" s="35" customFormat="1" ht="15" customHeight="1" x14ac:dyDescent="0.3">
      <c r="A71" s="583"/>
      <c r="B71" s="112"/>
      <c r="C71" s="143">
        <v>2016</v>
      </c>
      <c r="D71" s="48"/>
      <c r="E71" s="48"/>
      <c r="F71" s="48"/>
      <c r="G71" s="143">
        <v>2017</v>
      </c>
      <c r="H71" s="143"/>
      <c r="I71" s="143">
        <v>2018</v>
      </c>
      <c r="J71" s="143"/>
      <c r="K71" s="143">
        <v>2019</v>
      </c>
      <c r="L71" s="143"/>
      <c r="M71" s="143">
        <v>2020</v>
      </c>
      <c r="N71" s="143"/>
      <c r="O71" s="143">
        <v>2021</v>
      </c>
      <c r="P71" s="48"/>
      <c r="Q71" s="143">
        <v>2022</v>
      </c>
      <c r="R71" s="48"/>
      <c r="S71" s="48">
        <v>2022</v>
      </c>
      <c r="T71" s="51"/>
      <c r="U71" s="51"/>
      <c r="V71" s="52"/>
    </row>
    <row r="72" spans="1:22" s="35" customFormat="1" ht="45" customHeight="1" x14ac:dyDescent="0.3">
      <c r="A72" s="583"/>
      <c r="B72" s="108" t="s">
        <v>257</v>
      </c>
      <c r="C72" s="120">
        <v>1404.5</v>
      </c>
      <c r="D72" s="62"/>
      <c r="E72" s="62"/>
      <c r="F72" s="62"/>
      <c r="G72" s="120">
        <v>1415.3</v>
      </c>
      <c r="H72" s="120"/>
      <c r="I72" s="120">
        <v>1478.3</v>
      </c>
      <c r="J72" s="120"/>
      <c r="K72" s="120">
        <v>1500</v>
      </c>
      <c r="L72" s="120"/>
      <c r="M72" s="120">
        <v>1468.7</v>
      </c>
      <c r="N72" s="120"/>
      <c r="O72" s="456">
        <v>1343.71</v>
      </c>
      <c r="P72" s="690"/>
      <c r="Q72" s="456">
        <v>1545</v>
      </c>
      <c r="R72" s="62"/>
      <c r="S72" s="120">
        <v>1545.4</v>
      </c>
      <c r="T72" s="45"/>
      <c r="U72" s="45" t="s">
        <v>222</v>
      </c>
      <c r="V72" s="46" t="s">
        <v>0</v>
      </c>
    </row>
    <row r="73" spans="1:22" s="35" customFormat="1" ht="15" customHeight="1" x14ac:dyDescent="0.3">
      <c r="A73" s="583"/>
      <c r="B73" s="109"/>
      <c r="C73" s="143">
        <v>2016</v>
      </c>
      <c r="D73" s="48"/>
      <c r="E73" s="48"/>
      <c r="F73" s="48"/>
      <c r="G73" s="143">
        <v>2017</v>
      </c>
      <c r="H73" s="143"/>
      <c r="I73" s="143">
        <v>2018</v>
      </c>
      <c r="J73" s="143"/>
      <c r="K73" s="143">
        <v>2019</v>
      </c>
      <c r="L73" s="143"/>
      <c r="M73" s="143">
        <v>2020</v>
      </c>
      <c r="N73" s="143"/>
      <c r="O73" s="143">
        <v>2021</v>
      </c>
      <c r="P73" s="48"/>
      <c r="Q73" s="143">
        <v>2022</v>
      </c>
      <c r="R73" s="48"/>
      <c r="S73" s="48">
        <v>2022</v>
      </c>
      <c r="T73" s="51"/>
      <c r="U73" s="51"/>
      <c r="V73" s="52"/>
    </row>
    <row r="74" spans="1:22" s="35" customFormat="1" ht="45" customHeight="1" x14ac:dyDescent="0.3">
      <c r="A74" s="583"/>
      <c r="B74" s="109" t="s">
        <v>580</v>
      </c>
      <c r="C74" s="412">
        <v>65.5</v>
      </c>
      <c r="D74" s="119"/>
      <c r="E74" s="62"/>
      <c r="F74" s="119"/>
      <c r="G74" s="62"/>
      <c r="H74" s="119"/>
      <c r="I74" s="117"/>
      <c r="J74" s="119"/>
      <c r="K74" s="200">
        <v>72.37</v>
      </c>
      <c r="L74" s="200"/>
      <c r="M74" s="204">
        <v>70.47</v>
      </c>
      <c r="N74" s="204"/>
      <c r="O74" s="204">
        <v>77.92</v>
      </c>
      <c r="P74" s="448"/>
      <c r="Q74" s="204">
        <v>76.2</v>
      </c>
      <c r="R74" s="119"/>
      <c r="S74" s="412">
        <v>76.8</v>
      </c>
      <c r="T74" s="45"/>
      <c r="U74" s="45" t="s">
        <v>222</v>
      </c>
      <c r="V74" s="46" t="s">
        <v>0</v>
      </c>
    </row>
    <row r="75" spans="1:22" s="35" customFormat="1" ht="15" customHeight="1" x14ac:dyDescent="0.3">
      <c r="A75" s="583"/>
      <c r="B75" s="112"/>
      <c r="C75" s="48">
        <v>2018</v>
      </c>
      <c r="D75" s="48"/>
      <c r="E75" s="48"/>
      <c r="F75" s="48"/>
      <c r="G75" s="48"/>
      <c r="H75" s="48"/>
      <c r="I75" s="48"/>
      <c r="J75" s="48"/>
      <c r="K75" s="143">
        <v>2019</v>
      </c>
      <c r="L75" s="143"/>
      <c r="M75" s="143">
        <v>2020</v>
      </c>
      <c r="N75" s="143"/>
      <c r="O75" s="143">
        <v>2021</v>
      </c>
      <c r="P75" s="48"/>
      <c r="Q75" s="143">
        <v>2022</v>
      </c>
      <c r="R75" s="48"/>
      <c r="S75" s="48">
        <v>2022</v>
      </c>
      <c r="T75" s="51"/>
      <c r="U75" s="51"/>
      <c r="V75" s="52"/>
    </row>
    <row r="76" spans="1:22" s="35" customFormat="1" ht="45" customHeight="1" x14ac:dyDescent="0.3">
      <c r="A76" s="583"/>
      <c r="B76" s="108" t="s">
        <v>260</v>
      </c>
      <c r="C76" s="103">
        <v>790</v>
      </c>
      <c r="D76" s="467"/>
      <c r="E76" s="468"/>
      <c r="F76" s="467"/>
      <c r="G76" s="204">
        <v>733.5</v>
      </c>
      <c r="H76" s="204"/>
      <c r="I76" s="204">
        <v>884.3</v>
      </c>
      <c r="J76" s="204"/>
      <c r="K76" s="204">
        <v>948.1</v>
      </c>
      <c r="L76" s="204"/>
      <c r="M76" s="204">
        <v>832</v>
      </c>
      <c r="N76" s="204"/>
      <c r="O76" s="204">
        <v>827</v>
      </c>
      <c r="P76" s="449"/>
      <c r="Q76" s="204">
        <v>777.02</v>
      </c>
      <c r="R76" s="30"/>
      <c r="S76" s="402">
        <v>1005.4</v>
      </c>
      <c r="T76" s="51"/>
      <c r="U76" s="51" t="s">
        <v>274</v>
      </c>
      <c r="V76" s="60" t="s">
        <v>274</v>
      </c>
    </row>
    <row r="77" spans="1:22" s="35" customFormat="1" ht="15" customHeight="1" x14ac:dyDescent="0.3">
      <c r="A77" s="583"/>
      <c r="B77" s="109"/>
      <c r="C77" s="143">
        <v>2016</v>
      </c>
      <c r="D77" s="48"/>
      <c r="E77" s="48"/>
      <c r="F77" s="48"/>
      <c r="G77" s="143">
        <v>2017</v>
      </c>
      <c r="H77" s="143"/>
      <c r="I77" s="143">
        <v>2018</v>
      </c>
      <c r="J77" s="143"/>
      <c r="K77" s="143">
        <v>2019</v>
      </c>
      <c r="L77" s="143"/>
      <c r="M77" s="143">
        <v>2020</v>
      </c>
      <c r="N77" s="143"/>
      <c r="O77" s="143">
        <v>2021</v>
      </c>
      <c r="P77" s="48"/>
      <c r="Q77" s="143">
        <v>2022</v>
      </c>
      <c r="R77" s="48"/>
      <c r="S77" s="48">
        <v>2022</v>
      </c>
      <c r="T77" s="51"/>
      <c r="U77" s="51"/>
      <c r="V77" s="52"/>
    </row>
    <row r="78" spans="1:22" s="35" customFormat="1" ht="45" customHeight="1" x14ac:dyDescent="0.3">
      <c r="A78" s="583"/>
      <c r="B78" s="109" t="s">
        <v>258</v>
      </c>
      <c r="C78" s="151">
        <v>686</v>
      </c>
      <c r="D78" s="151"/>
      <c r="E78" s="151"/>
      <c r="F78" s="151"/>
      <c r="G78" s="209">
        <v>204.7</v>
      </c>
      <c r="H78" s="209"/>
      <c r="I78" s="209">
        <v>204.5</v>
      </c>
      <c r="J78" s="209"/>
      <c r="K78" s="209">
        <v>740</v>
      </c>
      <c r="L78" s="209"/>
      <c r="M78" s="209">
        <v>813.7</v>
      </c>
      <c r="N78" s="209"/>
      <c r="O78" s="209">
        <v>413.9</v>
      </c>
      <c r="P78" s="443"/>
      <c r="Q78" s="209">
        <v>334</v>
      </c>
      <c r="R78" s="30"/>
      <c r="S78" s="415">
        <v>531.4</v>
      </c>
      <c r="T78" s="45"/>
      <c r="U78" s="51" t="s">
        <v>274</v>
      </c>
      <c r="V78" s="60" t="s">
        <v>274</v>
      </c>
    </row>
    <row r="79" spans="1:22" s="35" customFormat="1" ht="15" customHeight="1" x14ac:dyDescent="0.3">
      <c r="A79" s="583"/>
      <c r="B79" s="109"/>
      <c r="C79" s="143">
        <v>2016</v>
      </c>
      <c r="D79" s="48"/>
      <c r="E79" s="48"/>
      <c r="F79" s="48"/>
      <c r="G79" s="143">
        <v>2017</v>
      </c>
      <c r="H79" s="143"/>
      <c r="I79" s="143">
        <v>2018</v>
      </c>
      <c r="J79" s="143"/>
      <c r="K79" s="143">
        <v>2019</v>
      </c>
      <c r="L79" s="143"/>
      <c r="M79" s="143">
        <v>2020</v>
      </c>
      <c r="N79" s="143"/>
      <c r="O79" s="143">
        <v>2021</v>
      </c>
      <c r="P79" s="48"/>
      <c r="Q79" s="143">
        <v>2022</v>
      </c>
      <c r="R79" s="48"/>
      <c r="S79" s="416">
        <v>2022</v>
      </c>
      <c r="T79" s="51"/>
      <c r="U79" s="51"/>
      <c r="V79" s="52"/>
    </row>
    <row r="80" spans="1:22" s="35" customFormat="1" ht="45" customHeight="1" x14ac:dyDescent="0.3">
      <c r="A80" s="583"/>
      <c r="B80" s="108" t="s">
        <v>259</v>
      </c>
      <c r="C80" s="121">
        <v>882.7</v>
      </c>
      <c r="D80" s="121"/>
      <c r="E80" s="121"/>
      <c r="F80" s="121"/>
      <c r="G80" s="420">
        <v>998.1</v>
      </c>
      <c r="H80" s="420"/>
      <c r="I80" s="420">
        <v>1194.9000000000001</v>
      </c>
      <c r="J80" s="420"/>
      <c r="K80" s="420">
        <v>1637</v>
      </c>
      <c r="L80" s="420"/>
      <c r="M80" s="420">
        <v>940.5</v>
      </c>
      <c r="N80" s="420"/>
      <c r="O80" s="420">
        <v>3404.5</v>
      </c>
      <c r="P80" s="443"/>
      <c r="Q80" s="420">
        <v>2132.6</v>
      </c>
      <c r="R80" s="30"/>
      <c r="S80" s="402">
        <v>1309.9000000000001</v>
      </c>
      <c r="T80" s="51"/>
      <c r="U80" s="51" t="s">
        <v>274</v>
      </c>
      <c r="V80" s="60" t="s">
        <v>274</v>
      </c>
    </row>
    <row r="81" spans="1:22" s="35" customFormat="1" ht="15" customHeight="1" x14ac:dyDescent="0.3">
      <c r="A81" s="583"/>
      <c r="B81" s="109"/>
      <c r="C81" s="143">
        <v>2016</v>
      </c>
      <c r="D81" s="48"/>
      <c r="E81" s="48"/>
      <c r="F81" s="48"/>
      <c r="G81" s="143">
        <v>2017</v>
      </c>
      <c r="H81" s="143"/>
      <c r="I81" s="143">
        <v>2018</v>
      </c>
      <c r="J81" s="143"/>
      <c r="K81" s="143">
        <v>2019</v>
      </c>
      <c r="L81" s="143"/>
      <c r="M81" s="143">
        <v>2020</v>
      </c>
      <c r="N81" s="143"/>
      <c r="O81" s="143">
        <v>2021</v>
      </c>
      <c r="P81" s="48"/>
      <c r="Q81" s="143">
        <v>2022</v>
      </c>
      <c r="R81" s="48"/>
      <c r="S81" s="48">
        <v>2022</v>
      </c>
      <c r="T81" s="51"/>
      <c r="U81" s="51"/>
      <c r="V81" s="52"/>
    </row>
    <row r="82" spans="1:22" s="35" customFormat="1" ht="15" customHeight="1" x14ac:dyDescent="0.3">
      <c r="A82" s="583"/>
      <c r="B82" s="110" t="s">
        <v>335</v>
      </c>
      <c r="C82" s="84"/>
      <c r="D82" s="84"/>
      <c r="E82" s="84"/>
      <c r="F82" s="84"/>
      <c r="G82" s="84"/>
      <c r="H82" s="84"/>
      <c r="I82" s="84"/>
      <c r="J82" s="84"/>
      <c r="K82" s="84"/>
      <c r="L82" s="84"/>
      <c r="M82" s="84"/>
      <c r="N82" s="84"/>
      <c r="O82" s="84"/>
      <c r="P82" s="84"/>
      <c r="Q82" s="84"/>
      <c r="R82" s="84"/>
      <c r="S82" s="84"/>
      <c r="T82" s="84"/>
      <c r="U82" s="84"/>
      <c r="V82" s="85"/>
    </row>
    <row r="83" spans="1:22" s="35" customFormat="1" ht="45" customHeight="1" x14ac:dyDescent="0.3">
      <c r="A83" s="583"/>
      <c r="B83" s="517" t="s">
        <v>336</v>
      </c>
      <c r="C83" s="167">
        <v>14</v>
      </c>
      <c r="D83" s="187"/>
      <c r="E83" s="187"/>
      <c r="F83" s="187"/>
      <c r="G83" s="187"/>
      <c r="H83" s="187"/>
      <c r="I83" s="167">
        <v>13.72</v>
      </c>
      <c r="J83" s="187"/>
      <c r="K83" s="167"/>
      <c r="L83" s="167"/>
      <c r="M83" s="167"/>
      <c r="N83" s="167"/>
      <c r="O83" s="167"/>
      <c r="P83" s="187"/>
      <c r="Q83" s="167"/>
      <c r="R83" s="187"/>
      <c r="S83" s="210">
        <v>12</v>
      </c>
      <c r="T83" s="175"/>
      <c r="U83" s="175" t="s">
        <v>221</v>
      </c>
      <c r="V83" s="188" t="s">
        <v>337</v>
      </c>
    </row>
    <row r="84" spans="1:22" s="35" customFormat="1" ht="15" customHeight="1" x14ac:dyDescent="0.3">
      <c r="A84" s="584"/>
      <c r="B84" s="545"/>
      <c r="C84" s="190">
        <v>2015</v>
      </c>
      <c r="D84" s="190"/>
      <c r="E84" s="190">
        <v>2016</v>
      </c>
      <c r="F84" s="190"/>
      <c r="G84" s="143">
        <v>2017</v>
      </c>
      <c r="H84" s="143"/>
      <c r="I84" s="143">
        <v>2018</v>
      </c>
      <c r="J84" s="143"/>
      <c r="K84" s="143">
        <v>2019</v>
      </c>
      <c r="L84" s="143"/>
      <c r="M84" s="143">
        <v>2020</v>
      </c>
      <c r="N84" s="143"/>
      <c r="O84" s="143">
        <v>2021</v>
      </c>
      <c r="P84" s="190"/>
      <c r="Q84" s="143">
        <v>2022</v>
      </c>
      <c r="R84" s="190"/>
      <c r="S84" s="190">
        <v>2022</v>
      </c>
      <c r="T84" s="175"/>
      <c r="U84" s="175"/>
      <c r="V84" s="203"/>
    </row>
    <row r="85" spans="1:22" s="35" customFormat="1" ht="15" customHeight="1" x14ac:dyDescent="0.3">
      <c r="A85" s="582" t="s">
        <v>263</v>
      </c>
      <c r="B85" s="620" t="s">
        <v>106</v>
      </c>
      <c r="C85" s="598"/>
      <c r="D85" s="598"/>
      <c r="E85" s="598"/>
      <c r="F85" s="598"/>
      <c r="G85" s="598"/>
      <c r="H85" s="598"/>
      <c r="I85" s="598"/>
      <c r="J85" s="598"/>
      <c r="K85" s="598"/>
      <c r="L85" s="598"/>
      <c r="M85" s="598"/>
      <c r="N85" s="598"/>
      <c r="O85" s="598"/>
      <c r="P85" s="598"/>
      <c r="Q85" s="598"/>
      <c r="R85" s="598"/>
      <c r="S85" s="598"/>
      <c r="T85" s="598"/>
      <c r="U85" s="598"/>
      <c r="V85" s="599"/>
    </row>
    <row r="86" spans="1:22" s="35" customFormat="1" ht="15" customHeight="1" x14ac:dyDescent="0.3">
      <c r="A86" s="583"/>
      <c r="B86" s="216" t="s">
        <v>1191</v>
      </c>
      <c r="C86" s="84"/>
      <c r="D86" s="84"/>
      <c r="E86" s="84"/>
      <c r="F86" s="84"/>
      <c r="G86" s="84"/>
      <c r="H86" s="84"/>
      <c r="I86" s="84"/>
      <c r="J86" s="84"/>
      <c r="K86" s="84"/>
      <c r="L86" s="84"/>
      <c r="M86" s="84"/>
      <c r="N86" s="84"/>
      <c r="O86" s="84"/>
      <c r="P86" s="84"/>
      <c r="Q86" s="84"/>
      <c r="R86" s="84"/>
      <c r="S86" s="84"/>
      <c r="T86" s="84"/>
      <c r="U86" s="84"/>
      <c r="V86" s="85"/>
    </row>
    <row r="87" spans="1:22" s="35" customFormat="1" ht="45" customHeight="1" x14ac:dyDescent="0.3">
      <c r="A87" s="583"/>
      <c r="B87" s="91" t="s">
        <v>242</v>
      </c>
      <c r="C87" s="59">
        <v>305</v>
      </c>
      <c r="D87" s="58"/>
      <c r="E87" s="58"/>
      <c r="F87" s="58"/>
      <c r="G87" s="57">
        <v>459</v>
      </c>
      <c r="H87" s="58"/>
      <c r="I87" s="57">
        <v>3761</v>
      </c>
      <c r="J87" s="58"/>
      <c r="K87" s="57">
        <v>1214</v>
      </c>
      <c r="L87" s="57"/>
      <c r="M87" s="57">
        <v>109</v>
      </c>
      <c r="N87" s="57"/>
      <c r="O87" s="57">
        <v>560</v>
      </c>
      <c r="P87" s="58"/>
      <c r="Q87" s="57">
        <v>544</v>
      </c>
      <c r="R87" s="58"/>
      <c r="S87" s="151">
        <v>22632</v>
      </c>
      <c r="T87" s="51"/>
      <c r="U87" s="51" t="s">
        <v>221</v>
      </c>
      <c r="V87" s="60" t="s">
        <v>221</v>
      </c>
    </row>
    <row r="88" spans="1:22" s="35" customFormat="1" ht="15" customHeight="1" x14ac:dyDescent="0.3">
      <c r="A88" s="583"/>
      <c r="B88" s="545"/>
      <c r="C88" s="48">
        <v>2016</v>
      </c>
      <c r="D88" s="48"/>
      <c r="E88" s="48"/>
      <c r="F88" s="48"/>
      <c r="G88" s="143">
        <v>2017</v>
      </c>
      <c r="H88" s="143"/>
      <c r="I88" s="143">
        <v>2018</v>
      </c>
      <c r="J88" s="143"/>
      <c r="K88" s="143">
        <v>2019</v>
      </c>
      <c r="L88" s="143"/>
      <c r="M88" s="143">
        <v>2020</v>
      </c>
      <c r="N88" s="143"/>
      <c r="O88" s="143">
        <v>2021</v>
      </c>
      <c r="P88" s="48"/>
      <c r="Q88" s="143">
        <v>2022</v>
      </c>
      <c r="R88" s="48"/>
      <c r="S88" s="143">
        <v>2022</v>
      </c>
      <c r="T88" s="51"/>
      <c r="U88" s="51"/>
      <c r="V88" s="52"/>
    </row>
    <row r="89" spans="1:22" s="35" customFormat="1" ht="45" customHeight="1" x14ac:dyDescent="0.3">
      <c r="A89" s="583"/>
      <c r="B89" s="108" t="s">
        <v>245</v>
      </c>
      <c r="C89" s="57">
        <v>7485</v>
      </c>
      <c r="D89" s="58"/>
      <c r="E89" s="58"/>
      <c r="F89" s="58"/>
      <c r="G89" s="57">
        <v>6267</v>
      </c>
      <c r="H89" s="58"/>
      <c r="I89" s="57">
        <v>3044</v>
      </c>
      <c r="J89" s="58"/>
      <c r="K89" s="57">
        <v>946</v>
      </c>
      <c r="L89" s="57"/>
      <c r="M89" s="57">
        <v>633</v>
      </c>
      <c r="N89" s="57"/>
      <c r="O89" s="57">
        <v>418</v>
      </c>
      <c r="P89" s="58"/>
      <c r="Q89" s="57">
        <v>320</v>
      </c>
      <c r="R89" s="58"/>
      <c r="S89" s="151">
        <v>57146</v>
      </c>
      <c r="T89" s="45"/>
      <c r="U89" s="45" t="s">
        <v>221</v>
      </c>
      <c r="V89" s="63" t="s">
        <v>221</v>
      </c>
    </row>
    <row r="90" spans="1:22" s="35" customFormat="1" ht="15" customHeight="1" x14ac:dyDescent="0.3">
      <c r="A90" s="583"/>
      <c r="B90" s="109"/>
      <c r="C90" s="48">
        <v>2016</v>
      </c>
      <c r="D90" s="48"/>
      <c r="E90" s="48"/>
      <c r="F90" s="48"/>
      <c r="G90" s="143">
        <v>2017</v>
      </c>
      <c r="H90" s="143"/>
      <c r="I90" s="143">
        <v>2018</v>
      </c>
      <c r="J90" s="143"/>
      <c r="K90" s="143">
        <v>2019</v>
      </c>
      <c r="L90" s="143"/>
      <c r="M90" s="143">
        <v>2020</v>
      </c>
      <c r="N90" s="143"/>
      <c r="O90" s="143">
        <v>2021</v>
      </c>
      <c r="P90" s="48"/>
      <c r="Q90" s="143">
        <v>2022</v>
      </c>
      <c r="R90" s="48"/>
      <c r="S90" s="143">
        <v>2022</v>
      </c>
      <c r="T90" s="51"/>
      <c r="U90" s="51"/>
      <c r="V90" s="52"/>
    </row>
    <row r="91" spans="1:22" s="35" customFormat="1" ht="45" customHeight="1" x14ac:dyDescent="0.3">
      <c r="A91" s="583"/>
      <c r="B91" s="108" t="s">
        <v>246</v>
      </c>
      <c r="C91" s="57">
        <v>17217</v>
      </c>
      <c r="D91" s="58"/>
      <c r="E91" s="58"/>
      <c r="F91" s="58"/>
      <c r="G91" s="57">
        <v>14387</v>
      </c>
      <c r="H91" s="58"/>
      <c r="I91" s="57">
        <v>4498</v>
      </c>
      <c r="J91" s="58"/>
      <c r="K91" s="57">
        <v>1697</v>
      </c>
      <c r="L91" s="57"/>
      <c r="M91" s="57">
        <v>929</v>
      </c>
      <c r="N91" s="57"/>
      <c r="O91" s="57">
        <v>697</v>
      </c>
      <c r="P91" s="58"/>
      <c r="Q91" s="57">
        <v>1168</v>
      </c>
      <c r="R91" s="58"/>
      <c r="S91" s="151">
        <v>65219</v>
      </c>
      <c r="T91" s="45"/>
      <c r="U91" s="45" t="s">
        <v>221</v>
      </c>
      <c r="V91" s="63" t="s">
        <v>221</v>
      </c>
    </row>
    <row r="92" spans="1:22" s="35" customFormat="1" ht="15" customHeight="1" x14ac:dyDescent="0.3">
      <c r="A92" s="583"/>
      <c r="B92" s="109"/>
      <c r="C92" s="48">
        <v>2016</v>
      </c>
      <c r="D92" s="48"/>
      <c r="E92" s="48"/>
      <c r="F92" s="48"/>
      <c r="G92" s="143">
        <v>2017</v>
      </c>
      <c r="H92" s="143"/>
      <c r="I92" s="143">
        <v>2018</v>
      </c>
      <c r="J92" s="143"/>
      <c r="K92" s="143">
        <v>2019</v>
      </c>
      <c r="L92" s="143"/>
      <c r="M92" s="143">
        <v>2020</v>
      </c>
      <c r="N92" s="143"/>
      <c r="O92" s="143">
        <v>2021</v>
      </c>
      <c r="P92" s="48"/>
      <c r="Q92" s="143">
        <v>2022</v>
      </c>
      <c r="R92" s="48"/>
      <c r="S92" s="143">
        <v>2022</v>
      </c>
      <c r="T92" s="51"/>
      <c r="U92" s="51"/>
      <c r="V92" s="52"/>
    </row>
    <row r="93" spans="1:22" s="35" customFormat="1" ht="45" customHeight="1" x14ac:dyDescent="0.3">
      <c r="A93" s="583"/>
      <c r="B93" s="109" t="s">
        <v>247</v>
      </c>
      <c r="C93" s="121">
        <v>3999</v>
      </c>
      <c r="D93" s="62"/>
      <c r="E93" s="62"/>
      <c r="F93" s="62"/>
      <c r="G93" s="57">
        <v>4789</v>
      </c>
      <c r="H93" s="62"/>
      <c r="I93" s="57">
        <v>91</v>
      </c>
      <c r="J93" s="62"/>
      <c r="K93" s="57">
        <v>84</v>
      </c>
      <c r="L93" s="121"/>
      <c r="M93" s="121">
        <v>44</v>
      </c>
      <c r="N93" s="121"/>
      <c r="O93" s="57">
        <v>96</v>
      </c>
      <c r="P93" s="62"/>
      <c r="Q93" s="57">
        <v>5</v>
      </c>
      <c r="R93" s="62"/>
      <c r="S93" s="318">
        <v>12736</v>
      </c>
      <c r="T93" s="45"/>
      <c r="U93" s="45" t="s">
        <v>221</v>
      </c>
      <c r="V93" s="63" t="s">
        <v>221</v>
      </c>
    </row>
    <row r="94" spans="1:22" s="35" customFormat="1" ht="15" customHeight="1" x14ac:dyDescent="0.3">
      <c r="A94" s="583"/>
      <c r="B94" s="545"/>
      <c r="C94" s="48">
        <v>2016</v>
      </c>
      <c r="D94" s="48"/>
      <c r="E94" s="48"/>
      <c r="F94" s="48"/>
      <c r="G94" s="143">
        <v>2017</v>
      </c>
      <c r="H94" s="143"/>
      <c r="I94" s="143">
        <v>2018</v>
      </c>
      <c r="J94" s="143"/>
      <c r="K94" s="143">
        <v>2019</v>
      </c>
      <c r="L94" s="143"/>
      <c r="M94" s="143">
        <v>2020</v>
      </c>
      <c r="N94" s="143"/>
      <c r="O94" s="143">
        <v>2021</v>
      </c>
      <c r="P94" s="48"/>
      <c r="Q94" s="143">
        <v>2022</v>
      </c>
      <c r="R94" s="48"/>
      <c r="S94" s="143">
        <v>2022</v>
      </c>
      <c r="T94" s="51"/>
      <c r="U94" s="51"/>
      <c r="V94" s="52"/>
    </row>
    <row r="95" spans="1:22" s="35" customFormat="1" ht="45" customHeight="1" x14ac:dyDescent="0.3">
      <c r="A95" s="583"/>
      <c r="B95" s="336" t="s">
        <v>240</v>
      </c>
      <c r="C95" s="200">
        <v>549</v>
      </c>
      <c r="D95" s="265"/>
      <c r="E95" s="265"/>
      <c r="F95" s="265"/>
      <c r="G95" s="151">
        <v>620</v>
      </c>
      <c r="H95" s="265"/>
      <c r="I95" s="151">
        <v>875</v>
      </c>
      <c r="J95" s="265"/>
      <c r="K95" s="151">
        <v>488</v>
      </c>
      <c r="L95" s="151"/>
      <c r="M95" s="151">
        <v>91</v>
      </c>
      <c r="N95" s="151"/>
      <c r="O95" s="151">
        <v>298</v>
      </c>
      <c r="P95" s="265"/>
      <c r="Q95" s="57">
        <v>157</v>
      </c>
      <c r="R95" s="265"/>
      <c r="S95" s="151">
        <v>9540</v>
      </c>
      <c r="T95" s="141"/>
      <c r="U95" s="141" t="s">
        <v>221</v>
      </c>
      <c r="V95" s="287" t="s">
        <v>221</v>
      </c>
    </row>
    <row r="96" spans="1:22" s="35" customFormat="1" ht="15" customHeight="1" x14ac:dyDescent="0.3">
      <c r="A96" s="583"/>
      <c r="B96" s="109"/>
      <c r="C96" s="48">
        <v>2016</v>
      </c>
      <c r="D96" s="48"/>
      <c r="E96" s="48"/>
      <c r="F96" s="48"/>
      <c r="G96" s="143">
        <v>2017</v>
      </c>
      <c r="H96" s="143"/>
      <c r="I96" s="143">
        <v>2018</v>
      </c>
      <c r="J96" s="143"/>
      <c r="K96" s="143">
        <v>2019</v>
      </c>
      <c r="L96" s="143"/>
      <c r="M96" s="143">
        <v>2020</v>
      </c>
      <c r="N96" s="143"/>
      <c r="O96" s="143">
        <v>2021</v>
      </c>
      <c r="P96" s="48"/>
      <c r="Q96" s="143">
        <v>2022</v>
      </c>
      <c r="R96" s="48"/>
      <c r="S96" s="143">
        <v>2022</v>
      </c>
      <c r="T96" s="51"/>
      <c r="U96" s="51"/>
      <c r="V96" s="52"/>
    </row>
    <row r="97" spans="1:22" s="35" customFormat="1" ht="45" customHeight="1" x14ac:dyDescent="0.3">
      <c r="A97" s="583"/>
      <c r="B97" s="109" t="s">
        <v>241</v>
      </c>
      <c r="C97" s="42">
        <v>61</v>
      </c>
      <c r="D97" s="62"/>
      <c r="E97" s="62"/>
      <c r="F97" s="62"/>
      <c r="G97" s="57">
        <v>45</v>
      </c>
      <c r="H97" s="62"/>
      <c r="I97" s="57">
        <v>203</v>
      </c>
      <c r="J97" s="62"/>
      <c r="K97" s="57">
        <v>28</v>
      </c>
      <c r="L97" s="121"/>
      <c r="M97" s="121">
        <v>4</v>
      </c>
      <c r="N97" s="121"/>
      <c r="O97" s="57">
        <v>218</v>
      </c>
      <c r="P97" s="62"/>
      <c r="Q97" s="57">
        <v>5</v>
      </c>
      <c r="R97" s="62"/>
      <c r="S97" s="318">
        <v>1005</v>
      </c>
      <c r="T97" s="45"/>
      <c r="U97" s="45" t="s">
        <v>221</v>
      </c>
      <c r="V97" s="63" t="s">
        <v>221</v>
      </c>
    </row>
    <row r="98" spans="1:22" s="35" customFormat="1" ht="15" customHeight="1" x14ac:dyDescent="0.3">
      <c r="A98" s="583"/>
      <c r="B98" s="112"/>
      <c r="C98" s="48">
        <v>2016</v>
      </c>
      <c r="D98" s="48"/>
      <c r="E98" s="48"/>
      <c r="F98" s="48"/>
      <c r="G98" s="143">
        <v>2017</v>
      </c>
      <c r="H98" s="143"/>
      <c r="I98" s="143">
        <v>2018</v>
      </c>
      <c r="J98" s="143"/>
      <c r="K98" s="143">
        <v>2019</v>
      </c>
      <c r="L98" s="143"/>
      <c r="M98" s="143">
        <v>2020</v>
      </c>
      <c r="N98" s="143"/>
      <c r="O98" s="143">
        <v>2021</v>
      </c>
      <c r="P98" s="48"/>
      <c r="Q98" s="143">
        <v>2022</v>
      </c>
      <c r="R98" s="48"/>
      <c r="S98" s="143">
        <v>2022</v>
      </c>
      <c r="T98" s="51"/>
      <c r="U98" s="51"/>
      <c r="V98" s="52"/>
    </row>
    <row r="99" spans="1:22" s="35" customFormat="1" ht="45" customHeight="1" x14ac:dyDescent="0.3">
      <c r="A99" s="583"/>
      <c r="B99" s="108" t="s">
        <v>244</v>
      </c>
      <c r="C99" s="57">
        <v>229769</v>
      </c>
      <c r="D99" s="58"/>
      <c r="E99" s="58"/>
      <c r="F99" s="58"/>
      <c r="G99" s="57">
        <v>119357</v>
      </c>
      <c r="H99" s="58"/>
      <c r="I99" s="57">
        <v>39332</v>
      </c>
      <c r="J99" s="58"/>
      <c r="K99" s="57">
        <v>64688</v>
      </c>
      <c r="L99" s="57"/>
      <c r="M99" s="57">
        <v>7057</v>
      </c>
      <c r="N99" s="57"/>
      <c r="O99" s="57">
        <v>10839</v>
      </c>
      <c r="P99" s="58"/>
      <c r="Q99" s="57">
        <v>14267</v>
      </c>
      <c r="R99" s="58"/>
      <c r="S99" s="151">
        <v>1788589</v>
      </c>
      <c r="T99" s="45"/>
      <c r="U99" s="45" t="s">
        <v>221</v>
      </c>
      <c r="V99" s="63" t="s">
        <v>221</v>
      </c>
    </row>
    <row r="100" spans="1:22" s="35" customFormat="1" ht="15" customHeight="1" x14ac:dyDescent="0.3">
      <c r="A100" s="583"/>
      <c r="B100" s="109"/>
      <c r="C100" s="48">
        <v>2016</v>
      </c>
      <c r="D100" s="48"/>
      <c r="E100" s="48"/>
      <c r="F100" s="48"/>
      <c r="G100" s="143">
        <v>2017</v>
      </c>
      <c r="H100" s="143"/>
      <c r="I100" s="143">
        <v>2018</v>
      </c>
      <c r="J100" s="143"/>
      <c r="K100" s="143">
        <v>2019</v>
      </c>
      <c r="L100" s="143"/>
      <c r="M100" s="143">
        <v>2020</v>
      </c>
      <c r="N100" s="143"/>
      <c r="O100" s="143">
        <v>2021</v>
      </c>
      <c r="P100" s="48"/>
      <c r="Q100" s="143">
        <v>2022</v>
      </c>
      <c r="R100" s="48"/>
      <c r="S100" s="143">
        <v>2022</v>
      </c>
      <c r="T100" s="51"/>
      <c r="U100" s="51"/>
      <c r="V100" s="52"/>
    </row>
    <row r="101" spans="1:22" s="35" customFormat="1" ht="45" customHeight="1" x14ac:dyDescent="0.3">
      <c r="A101" s="583"/>
      <c r="B101" s="169" t="s">
        <v>248</v>
      </c>
      <c r="C101" s="162">
        <v>134427</v>
      </c>
      <c r="D101" s="65"/>
      <c r="E101" s="162"/>
      <c r="F101" s="65"/>
      <c r="G101" s="57">
        <v>153754</v>
      </c>
      <c r="H101" s="65"/>
      <c r="I101" s="159">
        <v>141614</v>
      </c>
      <c r="J101" s="65"/>
      <c r="K101" s="162">
        <v>155454</v>
      </c>
      <c r="L101" s="162"/>
      <c r="M101" s="162">
        <v>159900</v>
      </c>
      <c r="N101" s="162"/>
      <c r="O101" s="162">
        <v>161860</v>
      </c>
      <c r="P101" s="65"/>
      <c r="Q101" s="57">
        <v>162508</v>
      </c>
      <c r="R101" s="65"/>
      <c r="S101" s="159">
        <v>827850</v>
      </c>
      <c r="T101" s="128"/>
      <c r="U101" s="128" t="s">
        <v>338</v>
      </c>
      <c r="V101" s="168" t="s">
        <v>338</v>
      </c>
    </row>
    <row r="102" spans="1:22" s="35" customFormat="1" x14ac:dyDescent="0.3">
      <c r="A102" s="583"/>
      <c r="B102" s="109"/>
      <c r="C102" s="48">
        <v>2016</v>
      </c>
      <c r="D102" s="48"/>
      <c r="E102" s="48"/>
      <c r="F102" s="48"/>
      <c r="G102" s="143">
        <v>2017</v>
      </c>
      <c r="H102" s="143"/>
      <c r="I102" s="143">
        <v>2018</v>
      </c>
      <c r="J102" s="143"/>
      <c r="K102" s="143">
        <v>2019</v>
      </c>
      <c r="L102" s="143"/>
      <c r="M102" s="143">
        <v>2020</v>
      </c>
      <c r="N102" s="143"/>
      <c r="O102" s="143">
        <v>2021</v>
      </c>
      <c r="P102" s="48"/>
      <c r="Q102" s="143">
        <v>2022</v>
      </c>
      <c r="R102" s="48"/>
      <c r="S102" s="48">
        <v>2022</v>
      </c>
      <c r="T102" s="51"/>
      <c r="U102" s="51"/>
      <c r="V102" s="52"/>
    </row>
    <row r="103" spans="1:22" s="35" customFormat="1" ht="15" customHeight="1" x14ac:dyDescent="0.3">
      <c r="A103" s="582" t="s">
        <v>264</v>
      </c>
      <c r="B103" s="110" t="s">
        <v>1192</v>
      </c>
      <c r="C103" s="84"/>
      <c r="D103" s="84"/>
      <c r="E103" s="84"/>
      <c r="F103" s="84"/>
      <c r="G103" s="84"/>
      <c r="H103" s="84"/>
      <c r="I103" s="84"/>
      <c r="J103" s="84"/>
      <c r="K103" s="84"/>
      <c r="L103" s="84"/>
      <c r="M103" s="84"/>
      <c r="N103" s="84"/>
      <c r="O103" s="84"/>
      <c r="P103" s="84"/>
      <c r="Q103" s="84"/>
      <c r="R103" s="84"/>
      <c r="S103" s="84"/>
      <c r="T103" s="84"/>
      <c r="U103" s="84"/>
      <c r="V103" s="85"/>
    </row>
    <row r="104" spans="1:22" s="35" customFormat="1" ht="45" customHeight="1" x14ac:dyDescent="0.3">
      <c r="A104" s="583"/>
      <c r="B104" s="336" t="s">
        <v>237</v>
      </c>
      <c r="C104" s="159">
        <v>516182</v>
      </c>
      <c r="D104" s="265"/>
      <c r="E104" s="265"/>
      <c r="F104" s="265"/>
      <c r="G104" s="151">
        <v>84276</v>
      </c>
      <c r="H104" s="265"/>
      <c r="I104" s="151">
        <v>714046</v>
      </c>
      <c r="J104" s="265"/>
      <c r="K104" s="151">
        <v>407715</v>
      </c>
      <c r="L104" s="151"/>
      <c r="M104" s="151">
        <v>375890</v>
      </c>
      <c r="N104" s="151"/>
      <c r="O104" s="151">
        <v>1502183</v>
      </c>
      <c r="P104" s="271"/>
      <c r="Q104" s="57">
        <v>1148008</v>
      </c>
      <c r="R104" s="271"/>
      <c r="S104" s="151">
        <v>2344000</v>
      </c>
      <c r="T104" s="45"/>
      <c r="U104" s="45" t="s">
        <v>221</v>
      </c>
      <c r="V104" s="60" t="s">
        <v>221</v>
      </c>
    </row>
    <row r="105" spans="1:22" s="35" customFormat="1" ht="15" customHeight="1" x14ac:dyDescent="0.3">
      <c r="A105" s="583"/>
      <c r="B105" s="337"/>
      <c r="C105" s="143">
        <v>2016</v>
      </c>
      <c r="D105" s="143"/>
      <c r="E105" s="143"/>
      <c r="F105" s="143"/>
      <c r="G105" s="143">
        <v>2017</v>
      </c>
      <c r="H105" s="143"/>
      <c r="I105" s="143">
        <v>2018</v>
      </c>
      <c r="J105" s="143"/>
      <c r="K105" s="143">
        <v>2019</v>
      </c>
      <c r="L105" s="143"/>
      <c r="M105" s="143">
        <v>2020</v>
      </c>
      <c r="N105" s="143"/>
      <c r="O105" s="143">
        <v>2021</v>
      </c>
      <c r="P105" s="143"/>
      <c r="Q105" s="143">
        <v>2022</v>
      </c>
      <c r="R105" s="143"/>
      <c r="S105" s="143">
        <v>2022</v>
      </c>
      <c r="T105" s="51"/>
      <c r="U105" s="51"/>
      <c r="V105" s="52"/>
    </row>
    <row r="106" spans="1:22" s="35" customFormat="1" ht="45" customHeight="1" x14ac:dyDescent="0.3">
      <c r="A106" s="583"/>
      <c r="B106" s="336" t="s">
        <v>261</v>
      </c>
      <c r="C106" s="151">
        <v>535163</v>
      </c>
      <c r="D106" s="265"/>
      <c r="E106" s="265"/>
      <c r="F106" s="265"/>
      <c r="G106" s="151">
        <v>676585</v>
      </c>
      <c r="H106" s="265"/>
      <c r="I106" s="151">
        <v>770625</v>
      </c>
      <c r="J106" s="265"/>
      <c r="K106" s="151">
        <v>870867</v>
      </c>
      <c r="L106" s="151"/>
      <c r="M106" s="151">
        <v>134825</v>
      </c>
      <c r="N106" s="151"/>
      <c r="O106" s="151">
        <v>676154</v>
      </c>
      <c r="P106" s="271"/>
      <c r="Q106" s="57">
        <v>413549</v>
      </c>
      <c r="R106" s="271"/>
      <c r="S106" s="151">
        <v>3329919</v>
      </c>
      <c r="T106" s="45"/>
      <c r="U106" s="45" t="s">
        <v>221</v>
      </c>
      <c r="V106" s="63" t="s">
        <v>221</v>
      </c>
    </row>
    <row r="107" spans="1:22" s="35" customFormat="1" ht="15" customHeight="1" x14ac:dyDescent="0.3">
      <c r="A107" s="583"/>
      <c r="B107" s="337"/>
      <c r="C107" s="143">
        <v>2016</v>
      </c>
      <c r="D107" s="143"/>
      <c r="E107" s="143"/>
      <c r="F107" s="143"/>
      <c r="G107" s="143">
        <v>2017</v>
      </c>
      <c r="H107" s="143"/>
      <c r="I107" s="143">
        <v>2018</v>
      </c>
      <c r="J107" s="143"/>
      <c r="K107" s="143">
        <v>2019</v>
      </c>
      <c r="L107" s="143"/>
      <c r="M107" s="143">
        <v>2020</v>
      </c>
      <c r="N107" s="143"/>
      <c r="O107" s="143">
        <v>2021</v>
      </c>
      <c r="P107" s="143"/>
      <c r="Q107" s="143">
        <v>2022</v>
      </c>
      <c r="R107" s="143"/>
      <c r="S107" s="143">
        <v>2022</v>
      </c>
      <c r="T107" s="51"/>
      <c r="U107" s="51"/>
      <c r="V107" s="52"/>
    </row>
    <row r="108" spans="1:22" s="35" customFormat="1" ht="45" customHeight="1" x14ac:dyDescent="0.3">
      <c r="A108" s="583"/>
      <c r="B108" s="286" t="s">
        <v>262</v>
      </c>
      <c r="C108" s="318">
        <v>201138</v>
      </c>
      <c r="D108" s="222"/>
      <c r="E108" s="222"/>
      <c r="F108" s="222"/>
      <c r="G108" s="151">
        <v>181435</v>
      </c>
      <c r="H108" s="222"/>
      <c r="I108" s="151">
        <v>359741</v>
      </c>
      <c r="J108" s="222"/>
      <c r="K108" s="151">
        <v>293342</v>
      </c>
      <c r="L108" s="318"/>
      <c r="M108" s="318">
        <v>91641</v>
      </c>
      <c r="N108" s="318"/>
      <c r="O108" s="151">
        <v>171571</v>
      </c>
      <c r="P108" s="271"/>
      <c r="Q108" s="57">
        <v>364750</v>
      </c>
      <c r="R108" s="271"/>
      <c r="S108" s="318">
        <v>1345977</v>
      </c>
      <c r="T108" s="45"/>
      <c r="U108" s="45" t="s">
        <v>221</v>
      </c>
      <c r="V108" s="63" t="s">
        <v>221</v>
      </c>
    </row>
    <row r="109" spans="1:22" s="35" customFormat="1" ht="15" customHeight="1" x14ac:dyDescent="0.3">
      <c r="A109" s="584"/>
      <c r="B109" s="556"/>
      <c r="C109" s="143">
        <v>2016</v>
      </c>
      <c r="D109" s="143"/>
      <c r="E109" s="143"/>
      <c r="F109" s="143"/>
      <c r="G109" s="143">
        <v>2017</v>
      </c>
      <c r="H109" s="143"/>
      <c r="I109" s="143">
        <v>2018</v>
      </c>
      <c r="J109" s="143"/>
      <c r="K109" s="143">
        <v>2019</v>
      </c>
      <c r="L109" s="143"/>
      <c r="M109" s="143">
        <v>2020</v>
      </c>
      <c r="N109" s="143"/>
      <c r="O109" s="143">
        <v>2021</v>
      </c>
      <c r="P109" s="143"/>
      <c r="Q109" s="143">
        <v>2022</v>
      </c>
      <c r="R109" s="143"/>
      <c r="S109" s="143">
        <v>2022</v>
      </c>
      <c r="T109" s="51"/>
      <c r="U109" s="51"/>
      <c r="V109" s="52"/>
    </row>
    <row r="110" spans="1:22" s="35" customFormat="1" ht="85.5" customHeight="1" x14ac:dyDescent="0.3">
      <c r="A110" s="582" t="s">
        <v>265</v>
      </c>
      <c r="B110" s="142" t="s">
        <v>1193</v>
      </c>
      <c r="C110" s="200">
        <v>939</v>
      </c>
      <c r="D110" s="265"/>
      <c r="E110" s="265"/>
      <c r="F110" s="265"/>
      <c r="G110" s="151">
        <v>2125</v>
      </c>
      <c r="H110" s="265"/>
      <c r="I110" s="151">
        <v>1989</v>
      </c>
      <c r="J110" s="265"/>
      <c r="K110" s="151">
        <v>1602</v>
      </c>
      <c r="L110" s="151"/>
      <c r="M110" s="151">
        <v>2080</v>
      </c>
      <c r="N110" s="151"/>
      <c r="O110" s="151">
        <v>2043</v>
      </c>
      <c r="P110" s="265"/>
      <c r="Q110" s="151">
        <v>2240</v>
      </c>
      <c r="R110" s="265"/>
      <c r="S110" s="151">
        <v>9957</v>
      </c>
      <c r="T110" s="45"/>
      <c r="U110" s="88" t="s">
        <v>275</v>
      </c>
      <c r="V110" s="115" t="s">
        <v>275</v>
      </c>
    </row>
    <row r="111" spans="1:22" s="35" customFormat="1" ht="15" customHeight="1" x14ac:dyDescent="0.3">
      <c r="A111" s="583"/>
      <c r="B111" s="217"/>
      <c r="C111" s="143">
        <v>2016</v>
      </c>
      <c r="D111" s="143"/>
      <c r="E111" s="143"/>
      <c r="F111" s="143"/>
      <c r="G111" s="143">
        <v>2017</v>
      </c>
      <c r="H111" s="143"/>
      <c r="I111" s="143">
        <v>2018</v>
      </c>
      <c r="J111" s="143"/>
      <c r="K111" s="143">
        <v>2019</v>
      </c>
      <c r="L111" s="143"/>
      <c r="M111" s="143">
        <v>2020</v>
      </c>
      <c r="N111" s="143"/>
      <c r="O111" s="143">
        <v>2021</v>
      </c>
      <c r="P111" s="143"/>
      <c r="Q111" s="143">
        <v>2022</v>
      </c>
      <c r="R111" s="143"/>
      <c r="S111" s="143">
        <v>2022</v>
      </c>
      <c r="T111" s="51"/>
      <c r="U111" s="51"/>
      <c r="V111" s="52"/>
    </row>
    <row r="112" spans="1:22" s="35" customFormat="1" ht="82.5" customHeight="1" x14ac:dyDescent="0.3">
      <c r="A112" s="583"/>
      <c r="B112" s="142" t="s">
        <v>1194</v>
      </c>
      <c r="C112" s="318">
        <v>358218</v>
      </c>
      <c r="D112" s="265"/>
      <c r="E112" s="265"/>
      <c r="F112" s="265"/>
      <c r="G112" s="151">
        <v>32502</v>
      </c>
      <c r="H112" s="265"/>
      <c r="I112" s="151">
        <v>38179</v>
      </c>
      <c r="J112" s="265"/>
      <c r="K112" s="151">
        <v>69991</v>
      </c>
      <c r="L112" s="151"/>
      <c r="M112" s="151">
        <v>27984</v>
      </c>
      <c r="N112" s="151"/>
      <c r="O112" s="151">
        <v>25009</v>
      </c>
      <c r="P112" s="265"/>
      <c r="Q112" s="151">
        <v>65425</v>
      </c>
      <c r="R112" s="265"/>
      <c r="S112" s="151">
        <v>875999</v>
      </c>
      <c r="T112" s="45"/>
      <c r="U112" s="88" t="s">
        <v>275</v>
      </c>
      <c r="V112" s="115" t="s">
        <v>275</v>
      </c>
    </row>
    <row r="113" spans="1:22" s="35" customFormat="1" ht="15" customHeight="1" x14ac:dyDescent="0.3">
      <c r="A113" s="584"/>
      <c r="B113" s="217"/>
      <c r="C113" s="143">
        <v>2016</v>
      </c>
      <c r="D113" s="143"/>
      <c r="E113" s="143"/>
      <c r="F113" s="143"/>
      <c r="G113" s="143">
        <v>2017</v>
      </c>
      <c r="H113" s="143"/>
      <c r="I113" s="143">
        <v>2018</v>
      </c>
      <c r="J113" s="143"/>
      <c r="K113" s="143">
        <v>2019</v>
      </c>
      <c r="L113" s="143"/>
      <c r="M113" s="143">
        <v>2020</v>
      </c>
      <c r="N113" s="143"/>
      <c r="O113" s="143">
        <v>2021</v>
      </c>
      <c r="P113" s="143"/>
      <c r="Q113" s="143">
        <v>2022</v>
      </c>
      <c r="R113" s="143"/>
      <c r="S113" s="143">
        <v>2022</v>
      </c>
      <c r="T113" s="51"/>
      <c r="U113" s="51"/>
      <c r="V113" s="52"/>
    </row>
    <row r="114" spans="1:22" s="35" customFormat="1" ht="71.25" customHeight="1" x14ac:dyDescent="0.3">
      <c r="A114" s="582" t="s">
        <v>339</v>
      </c>
      <c r="B114" s="185" t="s">
        <v>1195</v>
      </c>
      <c r="C114" s="186">
        <v>109406</v>
      </c>
      <c r="D114" s="187"/>
      <c r="E114" s="187"/>
      <c r="F114" s="187"/>
      <c r="G114" s="159">
        <v>110206</v>
      </c>
      <c r="H114" s="187"/>
      <c r="I114" s="159">
        <v>107412</v>
      </c>
      <c r="J114" s="187"/>
      <c r="K114" s="159">
        <v>63197</v>
      </c>
      <c r="L114" s="159"/>
      <c r="M114" s="159">
        <v>63610</v>
      </c>
      <c r="N114" s="159"/>
      <c r="O114" s="159">
        <v>66323</v>
      </c>
      <c r="P114" s="187"/>
      <c r="Q114" s="159">
        <v>30588</v>
      </c>
      <c r="R114" s="187"/>
      <c r="S114" s="159">
        <v>970642</v>
      </c>
      <c r="T114" s="129"/>
      <c r="U114" s="106" t="s">
        <v>222</v>
      </c>
      <c r="V114" s="184" t="s">
        <v>222</v>
      </c>
    </row>
    <row r="115" spans="1:22" s="35" customFormat="1" ht="15" customHeight="1" x14ac:dyDescent="0.3">
      <c r="A115" s="583"/>
      <c r="B115" s="217"/>
      <c r="C115" s="143">
        <v>2016</v>
      </c>
      <c r="D115" s="143"/>
      <c r="E115" s="143"/>
      <c r="F115" s="143"/>
      <c r="G115" s="143">
        <v>2017</v>
      </c>
      <c r="H115" s="143"/>
      <c r="I115" s="143">
        <v>2018</v>
      </c>
      <c r="J115" s="143"/>
      <c r="K115" s="143">
        <v>2019</v>
      </c>
      <c r="L115" s="143"/>
      <c r="M115" s="143">
        <v>2020</v>
      </c>
      <c r="N115" s="143"/>
      <c r="O115" s="143">
        <v>2021</v>
      </c>
      <c r="P115" s="143"/>
      <c r="Q115" s="143">
        <v>2022</v>
      </c>
      <c r="R115" s="143"/>
      <c r="S115" s="143">
        <v>2022</v>
      </c>
      <c r="T115" s="51"/>
      <c r="U115" s="51"/>
      <c r="V115" s="52"/>
    </row>
    <row r="116" spans="1:22" s="35" customFormat="1" ht="72.75" customHeight="1" x14ac:dyDescent="0.3">
      <c r="A116" s="583"/>
      <c r="B116" s="185" t="s">
        <v>1196</v>
      </c>
      <c r="C116" s="186">
        <v>4547</v>
      </c>
      <c r="D116" s="187"/>
      <c r="E116" s="187"/>
      <c r="F116" s="187"/>
      <c r="G116" s="187"/>
      <c r="H116" s="187"/>
      <c r="I116" s="159"/>
      <c r="J116" s="187"/>
      <c r="K116" s="159">
        <v>2148</v>
      </c>
      <c r="L116" s="159"/>
      <c r="M116" s="159">
        <v>3510</v>
      </c>
      <c r="N116" s="159"/>
      <c r="O116" s="159">
        <v>2396</v>
      </c>
      <c r="P116" s="187"/>
      <c r="Q116" s="159">
        <v>1582</v>
      </c>
      <c r="R116" s="187"/>
      <c r="S116" s="159">
        <v>8559</v>
      </c>
      <c r="T116" s="129"/>
      <c r="U116" s="106" t="s">
        <v>222</v>
      </c>
      <c r="V116" s="184" t="s">
        <v>222</v>
      </c>
    </row>
    <row r="117" spans="1:22" s="35" customFormat="1" ht="15" customHeight="1" x14ac:dyDescent="0.3">
      <c r="A117" s="584"/>
      <c r="B117" s="217"/>
      <c r="C117" s="143">
        <v>2018</v>
      </c>
      <c r="D117" s="143"/>
      <c r="E117" s="143"/>
      <c r="F117" s="143"/>
      <c r="G117" s="143"/>
      <c r="H117" s="143"/>
      <c r="I117" s="143"/>
      <c r="J117" s="143"/>
      <c r="K117" s="143">
        <v>2019</v>
      </c>
      <c r="L117" s="143"/>
      <c r="M117" s="143">
        <v>2020</v>
      </c>
      <c r="N117" s="143"/>
      <c r="O117" s="143">
        <v>2021</v>
      </c>
      <c r="P117" s="143"/>
      <c r="Q117" s="143">
        <v>2022</v>
      </c>
      <c r="R117" s="143"/>
      <c r="S117" s="143">
        <v>2022</v>
      </c>
      <c r="T117" s="51"/>
      <c r="U117" s="51"/>
      <c r="V117" s="52"/>
    </row>
    <row r="118" spans="1:22" s="35" customFormat="1" ht="83.25" customHeight="1" x14ac:dyDescent="0.3">
      <c r="A118" s="582" t="s">
        <v>266</v>
      </c>
      <c r="B118" s="218" t="s">
        <v>1197</v>
      </c>
      <c r="C118" s="318">
        <v>5639</v>
      </c>
      <c r="D118" s="222"/>
      <c r="E118" s="222"/>
      <c r="F118" s="222"/>
      <c r="G118" s="318">
        <v>6056</v>
      </c>
      <c r="H118" s="222"/>
      <c r="I118" s="318">
        <v>4891</v>
      </c>
      <c r="J118" s="222"/>
      <c r="K118" s="318">
        <v>50</v>
      </c>
      <c r="L118" s="318"/>
      <c r="M118" s="318">
        <v>82</v>
      </c>
      <c r="N118" s="318"/>
      <c r="O118" s="318">
        <v>104</v>
      </c>
      <c r="P118" s="222"/>
      <c r="Q118" s="318">
        <v>103</v>
      </c>
      <c r="R118" s="222"/>
      <c r="S118" s="318">
        <v>44863</v>
      </c>
      <c r="T118" s="45"/>
      <c r="U118" s="88" t="s">
        <v>764</v>
      </c>
      <c r="V118" s="115" t="s">
        <v>276</v>
      </c>
    </row>
    <row r="119" spans="1:22" s="35" customFormat="1" ht="15" customHeight="1" x14ac:dyDescent="0.3">
      <c r="A119" s="584"/>
      <c r="B119" s="112"/>
      <c r="C119" s="143">
        <v>2016</v>
      </c>
      <c r="D119" s="143"/>
      <c r="E119" s="143"/>
      <c r="F119" s="143"/>
      <c r="G119" s="143">
        <v>2017</v>
      </c>
      <c r="H119" s="143"/>
      <c r="I119" s="143">
        <v>2018</v>
      </c>
      <c r="J119" s="143"/>
      <c r="K119" s="143">
        <v>2019</v>
      </c>
      <c r="L119" s="143"/>
      <c r="M119" s="143">
        <v>2020</v>
      </c>
      <c r="N119" s="143"/>
      <c r="O119" s="143">
        <v>2021</v>
      </c>
      <c r="P119" s="48"/>
      <c r="Q119" s="143">
        <v>2022</v>
      </c>
      <c r="R119" s="48"/>
      <c r="S119" s="48">
        <v>2022</v>
      </c>
      <c r="T119" s="51"/>
      <c r="U119" s="51"/>
      <c r="V119" s="52"/>
    </row>
    <row r="120" spans="1:22" s="35" customFormat="1" ht="114" customHeight="1" x14ac:dyDescent="0.3">
      <c r="A120" s="614" t="s">
        <v>581</v>
      </c>
      <c r="B120" s="185" t="s">
        <v>582</v>
      </c>
      <c r="C120" s="186">
        <v>417</v>
      </c>
      <c r="D120" s="187"/>
      <c r="E120" s="187"/>
      <c r="F120" s="187"/>
      <c r="G120" s="187"/>
      <c r="H120" s="187"/>
      <c r="I120" s="159"/>
      <c r="J120" s="187"/>
      <c r="K120" s="159"/>
      <c r="L120" s="159"/>
      <c r="M120" s="159">
        <v>49017</v>
      </c>
      <c r="N120" s="159"/>
      <c r="O120" s="159">
        <v>2115</v>
      </c>
      <c r="P120" s="187"/>
      <c r="Q120" s="159">
        <v>1409</v>
      </c>
      <c r="R120" s="187"/>
      <c r="S120" s="159">
        <v>3550</v>
      </c>
      <c r="T120" s="129"/>
      <c r="U120" s="106" t="s">
        <v>765</v>
      </c>
      <c r="V120" s="156" t="s">
        <v>765</v>
      </c>
    </row>
    <row r="121" spans="1:22" s="35" customFormat="1" ht="15" customHeight="1" x14ac:dyDescent="0.3">
      <c r="A121" s="615"/>
      <c r="B121" s="170"/>
      <c r="C121" s="190">
        <v>2019</v>
      </c>
      <c r="D121" s="190"/>
      <c r="E121" s="190"/>
      <c r="F121" s="190"/>
      <c r="G121" s="190"/>
      <c r="H121" s="190"/>
      <c r="I121" s="190"/>
      <c r="J121" s="190"/>
      <c r="K121" s="190"/>
      <c r="L121" s="190"/>
      <c r="M121" s="190">
        <v>2020</v>
      </c>
      <c r="N121" s="190"/>
      <c r="O121" s="190">
        <v>2021</v>
      </c>
      <c r="P121" s="190"/>
      <c r="Q121" s="190">
        <v>2022</v>
      </c>
      <c r="R121" s="190"/>
      <c r="S121" s="190">
        <v>2022</v>
      </c>
      <c r="T121" s="128"/>
      <c r="U121" s="128"/>
      <c r="V121" s="165"/>
    </row>
    <row r="122" spans="1:22" s="35" customFormat="1" ht="107.25" customHeight="1" x14ac:dyDescent="0.3">
      <c r="A122" s="615"/>
      <c r="B122" s="185" t="s">
        <v>583</v>
      </c>
      <c r="C122" s="186">
        <v>14</v>
      </c>
      <c r="D122" s="187"/>
      <c r="E122" s="187"/>
      <c r="F122" s="187"/>
      <c r="G122" s="187"/>
      <c r="H122" s="187"/>
      <c r="I122" s="159"/>
      <c r="J122" s="187"/>
      <c r="K122" s="159"/>
      <c r="L122" s="159"/>
      <c r="M122" s="159">
        <v>319</v>
      </c>
      <c r="N122" s="159"/>
      <c r="O122" s="159">
        <v>94</v>
      </c>
      <c r="P122" s="187"/>
      <c r="Q122" s="159">
        <v>50</v>
      </c>
      <c r="R122" s="187"/>
      <c r="S122" s="159">
        <v>142</v>
      </c>
      <c r="T122" s="129"/>
      <c r="U122" s="106" t="s">
        <v>765</v>
      </c>
      <c r="V122" s="156" t="s">
        <v>765</v>
      </c>
    </row>
    <row r="123" spans="1:22" s="35" customFormat="1" ht="15" customHeight="1" x14ac:dyDescent="0.3">
      <c r="A123" s="616"/>
      <c r="B123" s="170"/>
      <c r="C123" s="190">
        <v>2019</v>
      </c>
      <c r="D123" s="190"/>
      <c r="E123" s="190"/>
      <c r="F123" s="190"/>
      <c r="G123" s="190"/>
      <c r="H123" s="190"/>
      <c r="I123" s="190"/>
      <c r="J123" s="190"/>
      <c r="K123" s="190"/>
      <c r="L123" s="190"/>
      <c r="M123" s="190">
        <v>2020</v>
      </c>
      <c r="N123" s="190"/>
      <c r="O123" s="190">
        <v>2021</v>
      </c>
      <c r="P123" s="190"/>
      <c r="Q123" s="190">
        <v>2022</v>
      </c>
      <c r="R123" s="190"/>
      <c r="S123" s="190">
        <v>2022</v>
      </c>
      <c r="T123" s="128"/>
      <c r="U123" s="128"/>
      <c r="V123" s="165"/>
    </row>
    <row r="124" spans="1:22" s="35" customFormat="1" ht="89.25" customHeight="1" x14ac:dyDescent="0.3">
      <c r="A124" s="582" t="s">
        <v>584</v>
      </c>
      <c r="B124" s="185" t="s">
        <v>585</v>
      </c>
      <c r="C124" s="186">
        <v>2850</v>
      </c>
      <c r="D124" s="187"/>
      <c r="E124" s="187"/>
      <c r="F124" s="187"/>
      <c r="G124" s="159">
        <v>8516</v>
      </c>
      <c r="H124" s="192"/>
      <c r="I124" s="159">
        <v>5444</v>
      </c>
      <c r="J124" s="187"/>
      <c r="K124" s="159">
        <v>14474</v>
      </c>
      <c r="L124" s="159"/>
      <c r="M124" s="159">
        <v>8972</v>
      </c>
      <c r="N124" s="159"/>
      <c r="O124" s="159">
        <v>11701</v>
      </c>
      <c r="P124" s="187"/>
      <c r="Q124" s="159">
        <v>16226</v>
      </c>
      <c r="R124" s="187"/>
      <c r="S124" s="159">
        <v>54339</v>
      </c>
      <c r="T124" s="129"/>
      <c r="U124" s="106" t="s">
        <v>221</v>
      </c>
      <c r="V124" s="184" t="s">
        <v>221</v>
      </c>
    </row>
    <row r="125" spans="1:22" s="35" customFormat="1" ht="15" customHeight="1" x14ac:dyDescent="0.3">
      <c r="A125" s="583"/>
      <c r="B125" s="217"/>
      <c r="C125" s="143">
        <v>2016</v>
      </c>
      <c r="D125" s="143"/>
      <c r="E125" s="143"/>
      <c r="F125" s="143"/>
      <c r="G125" s="143">
        <v>2017</v>
      </c>
      <c r="H125" s="143"/>
      <c r="I125" s="143">
        <v>2018</v>
      </c>
      <c r="J125" s="143"/>
      <c r="K125" s="143">
        <v>2019</v>
      </c>
      <c r="L125" s="143"/>
      <c r="M125" s="143">
        <v>2020</v>
      </c>
      <c r="N125" s="143"/>
      <c r="O125" s="143">
        <v>2021</v>
      </c>
      <c r="P125" s="143"/>
      <c r="Q125" s="143">
        <v>2022</v>
      </c>
      <c r="R125" s="143"/>
      <c r="S125" s="143">
        <v>2022</v>
      </c>
      <c r="T125" s="51"/>
      <c r="U125" s="51"/>
      <c r="V125" s="52"/>
    </row>
    <row r="126" spans="1:22" s="35" customFormat="1" ht="55" customHeight="1" x14ac:dyDescent="0.3">
      <c r="A126" s="583"/>
      <c r="B126" s="185" t="s">
        <v>586</v>
      </c>
      <c r="C126" s="186">
        <v>95</v>
      </c>
      <c r="D126" s="187"/>
      <c r="E126" s="187"/>
      <c r="F126" s="187"/>
      <c r="G126" s="192">
        <v>159</v>
      </c>
      <c r="H126" s="192"/>
      <c r="I126" s="159">
        <v>146</v>
      </c>
      <c r="J126" s="187"/>
      <c r="K126" s="159">
        <v>373</v>
      </c>
      <c r="L126" s="159"/>
      <c r="M126" s="159">
        <v>258</v>
      </c>
      <c r="N126" s="159"/>
      <c r="O126" s="159">
        <v>410</v>
      </c>
      <c r="P126" s="187"/>
      <c r="Q126" s="159">
        <v>301</v>
      </c>
      <c r="R126" s="187"/>
      <c r="S126" s="159">
        <v>1618</v>
      </c>
      <c r="T126" s="129"/>
      <c r="U126" s="106" t="s">
        <v>221</v>
      </c>
      <c r="V126" s="184" t="s">
        <v>221</v>
      </c>
    </row>
    <row r="127" spans="1:22" s="35" customFormat="1" ht="15" customHeight="1" x14ac:dyDescent="0.3">
      <c r="A127" s="584"/>
      <c r="B127" s="217"/>
      <c r="C127" s="143">
        <v>2016</v>
      </c>
      <c r="D127" s="143"/>
      <c r="E127" s="143"/>
      <c r="F127" s="143"/>
      <c r="G127" s="143">
        <v>2017</v>
      </c>
      <c r="H127" s="143"/>
      <c r="I127" s="143">
        <v>2018</v>
      </c>
      <c r="J127" s="143"/>
      <c r="K127" s="143">
        <v>2019</v>
      </c>
      <c r="L127" s="143"/>
      <c r="M127" s="143">
        <v>2020</v>
      </c>
      <c r="N127" s="143"/>
      <c r="O127" s="143">
        <v>2021</v>
      </c>
      <c r="P127" s="143"/>
      <c r="Q127" s="143">
        <v>2022</v>
      </c>
      <c r="R127" s="143"/>
      <c r="S127" s="143">
        <v>2022</v>
      </c>
      <c r="T127" s="51"/>
      <c r="U127" s="51"/>
      <c r="V127" s="52"/>
    </row>
    <row r="128" spans="1:22" s="35" customFormat="1" ht="15" customHeight="1" x14ac:dyDescent="0.3">
      <c r="A128" s="582" t="s">
        <v>269</v>
      </c>
      <c r="B128" s="113" t="s">
        <v>267</v>
      </c>
      <c r="C128" s="48"/>
      <c r="D128" s="48"/>
      <c r="E128" s="48"/>
      <c r="F128" s="48"/>
      <c r="G128" s="48"/>
      <c r="H128" s="48"/>
      <c r="I128" s="48"/>
      <c r="J128" s="48"/>
      <c r="K128" s="48"/>
      <c r="L128" s="48"/>
      <c r="M128" s="48"/>
      <c r="N128" s="48"/>
      <c r="O128" s="48"/>
      <c r="P128" s="48"/>
      <c r="Q128" s="48"/>
      <c r="R128" s="48"/>
      <c r="S128" s="48"/>
      <c r="T128" s="51"/>
      <c r="U128" s="51"/>
      <c r="V128" s="52"/>
    </row>
    <row r="129" spans="1:22" s="35" customFormat="1" ht="55.5" customHeight="1" x14ac:dyDescent="0.3">
      <c r="A129" s="583"/>
      <c r="B129" s="337" t="s">
        <v>268</v>
      </c>
      <c r="C129" s="318">
        <v>434293</v>
      </c>
      <c r="D129" s="222"/>
      <c r="E129" s="222"/>
      <c r="F129" s="222"/>
      <c r="G129" s="318">
        <v>514412</v>
      </c>
      <c r="H129" s="222"/>
      <c r="I129" s="318">
        <v>562878</v>
      </c>
      <c r="J129" s="222"/>
      <c r="K129" s="318">
        <v>567986</v>
      </c>
      <c r="L129" s="318"/>
      <c r="M129" s="318">
        <v>588923</v>
      </c>
      <c r="N129" s="318"/>
      <c r="O129" s="318">
        <v>627230</v>
      </c>
      <c r="P129" s="222"/>
      <c r="Q129" s="318">
        <v>643137</v>
      </c>
      <c r="R129" s="222"/>
      <c r="S129" s="318">
        <v>453108</v>
      </c>
      <c r="T129" s="141"/>
      <c r="U129" s="140" t="s">
        <v>220</v>
      </c>
      <c r="V129" s="270" t="s">
        <v>220</v>
      </c>
    </row>
    <row r="130" spans="1:22" s="35" customFormat="1" ht="15" customHeight="1" x14ac:dyDescent="0.3">
      <c r="A130" s="584"/>
      <c r="B130" s="545"/>
      <c r="C130" s="143">
        <v>2016</v>
      </c>
      <c r="D130" s="143"/>
      <c r="E130" s="143"/>
      <c r="F130" s="143"/>
      <c r="G130" s="143">
        <v>2017</v>
      </c>
      <c r="H130" s="143"/>
      <c r="I130" s="143">
        <v>2018</v>
      </c>
      <c r="J130" s="143"/>
      <c r="K130" s="143">
        <v>2019</v>
      </c>
      <c r="L130" s="143"/>
      <c r="M130" s="143">
        <v>2020</v>
      </c>
      <c r="N130" s="143"/>
      <c r="O130" s="143">
        <v>2021</v>
      </c>
      <c r="P130" s="143"/>
      <c r="Q130" s="143">
        <v>2022</v>
      </c>
      <c r="R130" s="143"/>
      <c r="S130" s="143">
        <v>2022</v>
      </c>
      <c r="T130" s="140"/>
      <c r="U130" s="140"/>
      <c r="V130" s="146"/>
    </row>
    <row r="131" spans="1:22" s="35" customFormat="1" ht="15" customHeight="1" x14ac:dyDescent="0.3">
      <c r="A131" s="579" t="s">
        <v>103</v>
      </c>
      <c r="B131" s="580"/>
      <c r="C131" s="580"/>
      <c r="D131" s="580"/>
      <c r="E131" s="580"/>
      <c r="F131" s="580"/>
      <c r="G131" s="580"/>
      <c r="H131" s="580"/>
      <c r="I131" s="580"/>
      <c r="J131" s="580"/>
      <c r="K131" s="580"/>
      <c r="L131" s="580"/>
      <c r="M131" s="580"/>
      <c r="N131" s="580"/>
      <c r="O131" s="580"/>
      <c r="P131" s="580"/>
      <c r="Q131" s="580"/>
      <c r="R131" s="580"/>
      <c r="S131" s="580"/>
      <c r="T131" s="580"/>
      <c r="U131" s="580"/>
      <c r="V131" s="581"/>
    </row>
    <row r="132" spans="1:22" s="35" customFormat="1" ht="102" customHeight="1" x14ac:dyDescent="0.3">
      <c r="A132" s="582" t="s">
        <v>587</v>
      </c>
      <c r="B132" s="185" t="s">
        <v>588</v>
      </c>
      <c r="C132" s="355">
        <v>18</v>
      </c>
      <c r="D132" s="187"/>
      <c r="E132" s="187"/>
      <c r="F132" s="187"/>
      <c r="G132" s="187"/>
      <c r="H132" s="187"/>
      <c r="I132" s="187"/>
      <c r="J132" s="187"/>
      <c r="K132" s="167">
        <v>90</v>
      </c>
      <c r="L132" s="167"/>
      <c r="M132" s="400"/>
      <c r="N132" s="167"/>
      <c r="O132" s="400"/>
      <c r="P132" s="400"/>
      <c r="Q132" s="167">
        <v>90</v>
      </c>
      <c r="R132" s="187"/>
      <c r="S132" s="210">
        <v>60</v>
      </c>
      <c r="T132" s="129"/>
      <c r="U132" s="106" t="s">
        <v>221</v>
      </c>
      <c r="V132" s="184" t="s">
        <v>221</v>
      </c>
    </row>
    <row r="133" spans="1:22" s="35" customFormat="1" ht="15" customHeight="1" x14ac:dyDescent="0.3">
      <c r="A133" s="583"/>
      <c r="B133" s="217"/>
      <c r="C133" s="143">
        <v>2015</v>
      </c>
      <c r="D133" s="143"/>
      <c r="E133" s="143">
        <v>2016</v>
      </c>
      <c r="F133" s="143"/>
      <c r="G133" s="143">
        <v>2017</v>
      </c>
      <c r="H133" s="143"/>
      <c r="I133" s="143">
        <v>2018</v>
      </c>
      <c r="J133" s="143"/>
      <c r="K133" s="143">
        <v>2019</v>
      </c>
      <c r="L133" s="143"/>
      <c r="M133" s="143">
        <v>2020</v>
      </c>
      <c r="N133" s="143"/>
      <c r="O133" s="143">
        <v>2021</v>
      </c>
      <c r="P133" s="143"/>
      <c r="Q133" s="143">
        <v>2022</v>
      </c>
      <c r="R133" s="143"/>
      <c r="S133" s="143">
        <v>2022</v>
      </c>
      <c r="T133" s="51"/>
      <c r="U133" s="51"/>
      <c r="V133" s="52"/>
    </row>
    <row r="134" spans="1:22" s="35" customFormat="1" ht="78.75" customHeight="1" x14ac:dyDescent="0.3">
      <c r="A134" s="583"/>
      <c r="B134" s="185" t="s">
        <v>589</v>
      </c>
      <c r="C134" s="355">
        <v>56</v>
      </c>
      <c r="D134" s="187"/>
      <c r="E134" s="187"/>
      <c r="F134" s="187"/>
      <c r="G134" s="187"/>
      <c r="H134" s="187"/>
      <c r="I134" s="159"/>
      <c r="J134" s="187"/>
      <c r="K134" s="210">
        <v>72</v>
      </c>
      <c r="L134" s="210"/>
      <c r="M134" s="210">
        <v>52</v>
      </c>
      <c r="N134" s="210"/>
      <c r="O134" s="210">
        <v>79</v>
      </c>
      <c r="P134" s="461"/>
      <c r="Q134" s="210">
        <v>76</v>
      </c>
      <c r="R134" s="187"/>
      <c r="S134" s="210">
        <v>64</v>
      </c>
      <c r="T134" s="129"/>
      <c r="U134" s="106" t="s">
        <v>221</v>
      </c>
      <c r="V134" s="184" t="s">
        <v>221</v>
      </c>
    </row>
    <row r="135" spans="1:22" s="35" customFormat="1" ht="15" customHeight="1" x14ac:dyDescent="0.3">
      <c r="A135" s="584"/>
      <c r="B135" s="217"/>
      <c r="C135" s="143">
        <v>2018</v>
      </c>
      <c r="D135" s="143"/>
      <c r="E135" s="143"/>
      <c r="F135" s="143"/>
      <c r="G135" s="143"/>
      <c r="H135" s="143"/>
      <c r="I135" s="143"/>
      <c r="J135" s="143"/>
      <c r="K135" s="143">
        <v>2019</v>
      </c>
      <c r="L135" s="143"/>
      <c r="M135" s="143">
        <v>2020</v>
      </c>
      <c r="N135" s="143"/>
      <c r="O135" s="143">
        <v>2021</v>
      </c>
      <c r="P135" s="143"/>
      <c r="Q135" s="143">
        <v>2022</v>
      </c>
      <c r="R135" s="143"/>
      <c r="S135" s="143">
        <v>2022</v>
      </c>
      <c r="T135" s="51"/>
      <c r="U135" s="51"/>
      <c r="V135" s="52"/>
    </row>
    <row r="136" spans="1:22" s="35" customFormat="1" ht="15" customHeight="1" x14ac:dyDescent="0.3">
      <c r="A136" s="582" t="s">
        <v>340</v>
      </c>
      <c r="B136" s="598" t="s">
        <v>106</v>
      </c>
      <c r="C136" s="598"/>
      <c r="D136" s="598"/>
      <c r="E136" s="598"/>
      <c r="F136" s="598"/>
      <c r="G136" s="598"/>
      <c r="H136" s="598"/>
      <c r="I136" s="598"/>
      <c r="J136" s="598"/>
      <c r="K136" s="598"/>
      <c r="L136" s="598"/>
      <c r="M136" s="598"/>
      <c r="N136" s="598"/>
      <c r="O136" s="598"/>
      <c r="P136" s="598"/>
      <c r="Q136" s="598"/>
      <c r="R136" s="598"/>
      <c r="S136" s="598"/>
      <c r="T136" s="598"/>
      <c r="U136" s="598"/>
      <c r="V136" s="599"/>
    </row>
    <row r="137" spans="1:22" s="35" customFormat="1" ht="81" customHeight="1" x14ac:dyDescent="0.3">
      <c r="A137" s="583"/>
      <c r="B137" s="219" t="s">
        <v>590</v>
      </c>
      <c r="C137" s="59">
        <v>0.3</v>
      </c>
      <c r="D137" s="58"/>
      <c r="E137" s="58"/>
      <c r="F137" s="58"/>
      <c r="G137" s="412">
        <v>1.1000000000000001</v>
      </c>
      <c r="H137" s="448"/>
      <c r="I137" s="412">
        <v>0.9</v>
      </c>
      <c r="J137" s="448"/>
      <c r="K137" s="412">
        <v>0.73099999999999998</v>
      </c>
      <c r="L137" s="412"/>
      <c r="M137" s="412">
        <v>0.70199999999999996</v>
      </c>
      <c r="N137" s="412"/>
      <c r="O137" s="412">
        <v>0.64600000000000002</v>
      </c>
      <c r="P137" s="448"/>
      <c r="Q137" s="412">
        <v>0.58699999999999997</v>
      </c>
      <c r="R137" s="58"/>
      <c r="S137" s="209">
        <v>1.1000000000000001</v>
      </c>
      <c r="T137" s="51"/>
      <c r="U137" s="68" t="s">
        <v>277</v>
      </c>
      <c r="V137" s="60" t="s">
        <v>278</v>
      </c>
    </row>
    <row r="138" spans="1:22" s="35" customFormat="1" ht="15" customHeight="1" x14ac:dyDescent="0.3">
      <c r="A138" s="583"/>
      <c r="B138" s="109"/>
      <c r="C138" s="48">
        <v>2016</v>
      </c>
      <c r="D138" s="48"/>
      <c r="E138" s="48"/>
      <c r="F138" s="48"/>
      <c r="G138" s="143">
        <v>2017</v>
      </c>
      <c r="H138" s="143"/>
      <c r="I138" s="143">
        <v>2018</v>
      </c>
      <c r="J138" s="143"/>
      <c r="K138" s="143">
        <v>2019</v>
      </c>
      <c r="L138" s="143"/>
      <c r="M138" s="143">
        <v>2020</v>
      </c>
      <c r="N138" s="143"/>
      <c r="O138" s="143">
        <v>2021</v>
      </c>
      <c r="P138" s="48"/>
      <c r="Q138" s="143">
        <v>2022</v>
      </c>
      <c r="R138" s="48"/>
      <c r="S138" s="48">
        <v>2022</v>
      </c>
      <c r="T138" s="51"/>
      <c r="U138" s="51"/>
      <c r="V138" s="52"/>
    </row>
    <row r="139" spans="1:22" s="35" customFormat="1" ht="53.25" customHeight="1" x14ac:dyDescent="0.3">
      <c r="A139" s="583"/>
      <c r="B139" s="219" t="s">
        <v>591</v>
      </c>
      <c r="C139" s="103">
        <v>164</v>
      </c>
      <c r="D139" s="58"/>
      <c r="E139" s="58"/>
      <c r="F139" s="58"/>
      <c r="G139" s="59">
        <v>172</v>
      </c>
      <c r="H139" s="58"/>
      <c r="I139" s="59">
        <v>162</v>
      </c>
      <c r="J139" s="58"/>
      <c r="K139" s="59">
        <v>121</v>
      </c>
      <c r="L139" s="59"/>
      <c r="M139" s="59">
        <v>90</v>
      </c>
      <c r="N139" s="59"/>
      <c r="O139" s="59">
        <v>98</v>
      </c>
      <c r="P139" s="58"/>
      <c r="Q139" s="59">
        <v>124</v>
      </c>
      <c r="R139" s="58"/>
      <c r="S139" s="151">
        <v>826</v>
      </c>
      <c r="T139" s="51"/>
      <c r="U139" s="51" t="s">
        <v>221</v>
      </c>
      <c r="V139" s="60" t="s">
        <v>221</v>
      </c>
    </row>
    <row r="140" spans="1:22" s="35" customFormat="1" ht="15" customHeight="1" x14ac:dyDescent="0.3">
      <c r="A140" s="583"/>
      <c r="B140" s="109"/>
      <c r="C140" s="48">
        <v>2016</v>
      </c>
      <c r="D140" s="48"/>
      <c r="E140" s="48"/>
      <c r="F140" s="48"/>
      <c r="G140" s="143">
        <v>2017</v>
      </c>
      <c r="H140" s="143"/>
      <c r="I140" s="143">
        <v>2018</v>
      </c>
      <c r="J140" s="143"/>
      <c r="K140" s="143">
        <v>2019</v>
      </c>
      <c r="L140" s="143"/>
      <c r="M140" s="143">
        <v>2020</v>
      </c>
      <c r="N140" s="143"/>
      <c r="O140" s="143">
        <v>2021</v>
      </c>
      <c r="P140" s="48"/>
      <c r="Q140" s="143">
        <v>2022</v>
      </c>
      <c r="R140" s="48"/>
      <c r="S140" s="48">
        <v>2022</v>
      </c>
      <c r="T140" s="51"/>
      <c r="U140" s="51"/>
      <c r="V140" s="52"/>
    </row>
    <row r="141" spans="1:22" s="35" customFormat="1" ht="52.5" customHeight="1" x14ac:dyDescent="0.3">
      <c r="A141" s="583"/>
      <c r="B141" s="219" t="s">
        <v>1198</v>
      </c>
      <c r="C141" s="121">
        <v>112667</v>
      </c>
      <c r="D141" s="58"/>
      <c r="E141" s="58"/>
      <c r="F141" s="58"/>
      <c r="G141" s="121">
        <v>118248</v>
      </c>
      <c r="H141" s="121"/>
      <c r="I141" s="121">
        <v>121003</v>
      </c>
      <c r="J141" s="121"/>
      <c r="K141" s="121">
        <v>101434</v>
      </c>
      <c r="L141" s="121"/>
      <c r="M141" s="121">
        <v>83396</v>
      </c>
      <c r="N141" s="121"/>
      <c r="O141" s="121">
        <v>107385</v>
      </c>
      <c r="P141" s="58"/>
      <c r="Q141" s="121">
        <v>125319</v>
      </c>
      <c r="R141" s="58"/>
      <c r="S141" s="151">
        <v>610396</v>
      </c>
      <c r="T141" s="51"/>
      <c r="U141" s="51" t="s">
        <v>766</v>
      </c>
      <c r="V141" s="60" t="s">
        <v>766</v>
      </c>
    </row>
    <row r="142" spans="1:22" s="35" customFormat="1" ht="15" customHeight="1" x14ac:dyDescent="0.3">
      <c r="A142" s="583"/>
      <c r="B142" s="109"/>
      <c r="C142" s="48">
        <v>2016</v>
      </c>
      <c r="D142" s="48"/>
      <c r="E142" s="48"/>
      <c r="F142" s="48"/>
      <c r="G142" s="143">
        <v>2017</v>
      </c>
      <c r="H142" s="143"/>
      <c r="I142" s="143">
        <v>2018</v>
      </c>
      <c r="J142" s="143"/>
      <c r="K142" s="143">
        <v>2019</v>
      </c>
      <c r="L142" s="143"/>
      <c r="M142" s="143">
        <v>2020</v>
      </c>
      <c r="N142" s="143"/>
      <c r="O142" s="143">
        <v>2021</v>
      </c>
      <c r="P142" s="48"/>
      <c r="Q142" s="143">
        <v>2022</v>
      </c>
      <c r="R142" s="48"/>
      <c r="S142" s="48">
        <v>2022</v>
      </c>
      <c r="T142" s="51"/>
      <c r="U142" s="51"/>
      <c r="V142" s="52"/>
    </row>
    <row r="143" spans="1:22" s="35" customFormat="1" ht="87.75" customHeight="1" x14ac:dyDescent="0.3">
      <c r="A143" s="583"/>
      <c r="B143" s="219" t="s">
        <v>592</v>
      </c>
      <c r="C143" s="121">
        <v>37097</v>
      </c>
      <c r="D143" s="58"/>
      <c r="E143" s="58"/>
      <c r="F143" s="58"/>
      <c r="G143" s="58"/>
      <c r="H143" s="58"/>
      <c r="I143" s="59"/>
      <c r="J143" s="58"/>
      <c r="K143" s="121">
        <v>31876</v>
      </c>
      <c r="L143" s="121"/>
      <c r="M143" s="121">
        <v>14158</v>
      </c>
      <c r="N143" s="121"/>
      <c r="O143" s="121">
        <v>22588</v>
      </c>
      <c r="P143" s="121"/>
      <c r="Q143" s="121">
        <v>18513</v>
      </c>
      <c r="R143" s="58"/>
      <c r="S143" s="151">
        <v>95463</v>
      </c>
      <c r="T143" s="51"/>
      <c r="U143" s="51" t="s">
        <v>222</v>
      </c>
      <c r="V143" s="60" t="s">
        <v>222</v>
      </c>
    </row>
    <row r="144" spans="1:22" s="35" customFormat="1" ht="15" customHeight="1" x14ac:dyDescent="0.3">
      <c r="A144" s="583"/>
      <c r="B144" s="109"/>
      <c r="C144" s="48">
        <v>2018</v>
      </c>
      <c r="D144" s="48"/>
      <c r="E144" s="48"/>
      <c r="F144" s="48"/>
      <c r="G144" s="143"/>
      <c r="H144" s="143"/>
      <c r="I144" s="143"/>
      <c r="J144" s="143"/>
      <c r="K144" s="143">
        <v>2019</v>
      </c>
      <c r="L144" s="143"/>
      <c r="M144" s="143">
        <v>2020</v>
      </c>
      <c r="N144" s="143"/>
      <c r="O144" s="143">
        <v>2021</v>
      </c>
      <c r="P144" s="48"/>
      <c r="Q144" s="143">
        <v>2022</v>
      </c>
      <c r="R144" s="48"/>
      <c r="S144" s="48">
        <v>2022</v>
      </c>
      <c r="T144" s="51"/>
      <c r="U144" s="51"/>
      <c r="V144" s="52"/>
    </row>
    <row r="145" spans="1:22" s="35" customFormat="1" ht="92.25" customHeight="1" x14ac:dyDescent="0.3">
      <c r="A145" s="583"/>
      <c r="B145" s="219" t="s">
        <v>593</v>
      </c>
      <c r="C145" s="59">
        <v>220</v>
      </c>
      <c r="D145" s="58"/>
      <c r="E145" s="58"/>
      <c r="F145" s="58"/>
      <c r="G145" s="58"/>
      <c r="H145" s="58"/>
      <c r="I145" s="187"/>
      <c r="J145" s="265"/>
      <c r="K145" s="187"/>
      <c r="L145" s="59"/>
      <c r="M145" s="59">
        <v>154</v>
      </c>
      <c r="N145" s="59"/>
      <c r="O145" s="59">
        <v>157</v>
      </c>
      <c r="P145" s="58"/>
      <c r="Q145" s="59">
        <v>86</v>
      </c>
      <c r="R145" s="58"/>
      <c r="S145" s="151">
        <v>1495</v>
      </c>
      <c r="T145" s="51"/>
      <c r="U145" s="51" t="s">
        <v>221</v>
      </c>
      <c r="V145" s="60" t="s">
        <v>221</v>
      </c>
    </row>
    <row r="146" spans="1:22" s="35" customFormat="1" ht="15" customHeight="1" x14ac:dyDescent="0.3">
      <c r="A146" s="583"/>
      <c r="B146" s="109"/>
      <c r="C146" s="48">
        <v>2017</v>
      </c>
      <c r="D146" s="48"/>
      <c r="E146" s="48"/>
      <c r="F146" s="48"/>
      <c r="G146" s="143"/>
      <c r="H146" s="143"/>
      <c r="I146" s="143">
        <v>2018</v>
      </c>
      <c r="J146" s="143"/>
      <c r="K146" s="143">
        <v>2019</v>
      </c>
      <c r="L146" s="143"/>
      <c r="M146" s="143">
        <v>2020</v>
      </c>
      <c r="N146" s="143"/>
      <c r="O146" s="143">
        <v>2021</v>
      </c>
      <c r="P146" s="48"/>
      <c r="Q146" s="143">
        <v>2022</v>
      </c>
      <c r="R146" s="48"/>
      <c r="S146" s="48">
        <v>2022</v>
      </c>
      <c r="T146" s="51"/>
      <c r="U146" s="51"/>
      <c r="V146" s="52"/>
    </row>
    <row r="147" spans="1:22" s="35" customFormat="1" ht="90" customHeight="1" x14ac:dyDescent="0.3">
      <c r="A147" s="583"/>
      <c r="B147" s="219" t="s">
        <v>594</v>
      </c>
      <c r="C147" s="318">
        <v>27892</v>
      </c>
      <c r="D147" s="265"/>
      <c r="E147" s="265"/>
      <c r="F147" s="265"/>
      <c r="G147" s="318">
        <v>41808</v>
      </c>
      <c r="H147" s="318"/>
      <c r="I147" s="318">
        <v>60914</v>
      </c>
      <c r="J147" s="318"/>
      <c r="K147" s="318">
        <v>48584</v>
      </c>
      <c r="L147" s="318"/>
      <c r="M147" s="318">
        <v>73759</v>
      </c>
      <c r="N147" s="318"/>
      <c r="O147" s="318">
        <v>33937</v>
      </c>
      <c r="P147" s="265"/>
      <c r="Q147" s="318">
        <v>21824</v>
      </c>
      <c r="R147" s="265"/>
      <c r="S147" s="151">
        <v>253777</v>
      </c>
      <c r="T147" s="140"/>
      <c r="U147" s="140" t="s">
        <v>221</v>
      </c>
      <c r="V147" s="270" t="s">
        <v>221</v>
      </c>
    </row>
    <row r="148" spans="1:22" s="35" customFormat="1" ht="15" customHeight="1" x14ac:dyDescent="0.3">
      <c r="A148" s="583"/>
      <c r="B148" s="337"/>
      <c r="C148" s="143">
        <v>2016</v>
      </c>
      <c r="D148" s="143"/>
      <c r="E148" s="143"/>
      <c r="F148" s="143"/>
      <c r="G148" s="143">
        <v>2017</v>
      </c>
      <c r="H148" s="143"/>
      <c r="I148" s="143">
        <v>2018</v>
      </c>
      <c r="J148" s="143"/>
      <c r="K148" s="143">
        <v>2019</v>
      </c>
      <c r="L148" s="143"/>
      <c r="M148" s="143">
        <v>2020</v>
      </c>
      <c r="N148" s="143"/>
      <c r="O148" s="143">
        <v>2021</v>
      </c>
      <c r="P148" s="143"/>
      <c r="Q148" s="143">
        <v>2022</v>
      </c>
      <c r="R148" s="143"/>
      <c r="S148" s="143">
        <v>2022</v>
      </c>
      <c r="T148" s="140"/>
      <c r="U148" s="140"/>
      <c r="V148" s="146"/>
    </row>
    <row r="149" spans="1:22" s="35" customFormat="1" ht="69" customHeight="1" x14ac:dyDescent="0.3">
      <c r="A149" s="583"/>
      <c r="B149" s="219" t="s">
        <v>595</v>
      </c>
      <c r="C149" s="59">
        <v>562</v>
      </c>
      <c r="D149" s="58"/>
      <c r="E149" s="58"/>
      <c r="F149" s="58"/>
      <c r="G149" s="121">
        <v>1046</v>
      </c>
      <c r="H149" s="121"/>
      <c r="I149" s="121">
        <v>1377</v>
      </c>
      <c r="J149" s="121"/>
      <c r="K149" s="121">
        <v>994</v>
      </c>
      <c r="L149" s="121"/>
      <c r="M149" s="121">
        <v>1226</v>
      </c>
      <c r="N149" s="121"/>
      <c r="O149" s="121">
        <v>955</v>
      </c>
      <c r="P149" s="121"/>
      <c r="Q149" s="121">
        <v>490</v>
      </c>
      <c r="R149" s="121"/>
      <c r="S149" s="121">
        <v>6565</v>
      </c>
      <c r="T149" s="51"/>
      <c r="U149" s="51" t="s">
        <v>221</v>
      </c>
      <c r="V149" s="60" t="s">
        <v>221</v>
      </c>
    </row>
    <row r="150" spans="1:22" s="35" customFormat="1" ht="15" customHeight="1" x14ac:dyDescent="0.3">
      <c r="A150" s="584"/>
      <c r="B150" s="109"/>
      <c r="C150" s="48">
        <v>2016</v>
      </c>
      <c r="D150" s="48"/>
      <c r="E150" s="48"/>
      <c r="F150" s="48"/>
      <c r="G150" s="143">
        <v>2017</v>
      </c>
      <c r="H150" s="143"/>
      <c r="I150" s="143">
        <v>2018</v>
      </c>
      <c r="J150" s="143"/>
      <c r="K150" s="143">
        <v>2019</v>
      </c>
      <c r="L150" s="143"/>
      <c r="M150" s="143">
        <v>2020</v>
      </c>
      <c r="N150" s="143"/>
      <c r="O150" s="143">
        <v>2021</v>
      </c>
      <c r="P150" s="48"/>
      <c r="Q150" s="143">
        <v>2022</v>
      </c>
      <c r="R150" s="48"/>
      <c r="S150" s="48">
        <v>2022</v>
      </c>
      <c r="T150" s="51"/>
      <c r="U150" s="51"/>
      <c r="V150" s="52"/>
    </row>
    <row r="151" spans="1:22" s="35" customFormat="1" ht="15" customHeight="1" x14ac:dyDescent="0.3">
      <c r="A151" s="579" t="s">
        <v>107</v>
      </c>
      <c r="B151" s="580"/>
      <c r="C151" s="580"/>
      <c r="D151" s="580"/>
      <c r="E151" s="580"/>
      <c r="F151" s="580"/>
      <c r="G151" s="580"/>
      <c r="H151" s="580"/>
      <c r="I151" s="580"/>
      <c r="J151" s="580"/>
      <c r="K151" s="580"/>
      <c r="L151" s="580"/>
      <c r="M151" s="580"/>
      <c r="N151" s="580"/>
      <c r="O151" s="580"/>
      <c r="P151" s="580"/>
      <c r="Q151" s="580"/>
      <c r="R151" s="580"/>
      <c r="S151" s="580"/>
      <c r="T151" s="580"/>
      <c r="U151" s="580"/>
      <c r="V151" s="581"/>
    </row>
    <row r="152" spans="1:22" s="35" customFormat="1" ht="123.75" customHeight="1" x14ac:dyDescent="0.3">
      <c r="A152" s="582" t="s">
        <v>272</v>
      </c>
      <c r="B152" s="185" t="s">
        <v>596</v>
      </c>
      <c r="C152" s="355">
        <v>88.6</v>
      </c>
      <c r="D152" s="187"/>
      <c r="E152" s="187"/>
      <c r="F152" s="187"/>
      <c r="G152" s="355">
        <v>89</v>
      </c>
      <c r="H152" s="355"/>
      <c r="I152" s="355">
        <v>90</v>
      </c>
      <c r="J152" s="355"/>
      <c r="K152" s="355">
        <v>90.4</v>
      </c>
      <c r="L152" s="355"/>
      <c r="M152" s="355">
        <v>90.7</v>
      </c>
      <c r="N152" s="355"/>
      <c r="O152" s="355">
        <v>90.8</v>
      </c>
      <c r="P152" s="355"/>
      <c r="Q152" s="355">
        <v>90.8</v>
      </c>
      <c r="R152" s="187"/>
      <c r="S152" s="210">
        <v>98.2</v>
      </c>
      <c r="T152" s="173"/>
      <c r="U152" s="176" t="s">
        <v>281</v>
      </c>
      <c r="V152" s="507" t="s">
        <v>281</v>
      </c>
    </row>
    <row r="153" spans="1:22" s="35" customFormat="1" ht="15" customHeight="1" x14ac:dyDescent="0.3">
      <c r="A153" s="583"/>
      <c r="B153" s="217"/>
      <c r="C153" s="143">
        <v>2016</v>
      </c>
      <c r="D153" s="143"/>
      <c r="E153" s="143"/>
      <c r="F153" s="143"/>
      <c r="G153" s="143">
        <v>2017</v>
      </c>
      <c r="H153" s="143"/>
      <c r="I153" s="143">
        <v>2018</v>
      </c>
      <c r="J153" s="143"/>
      <c r="K153" s="143">
        <v>2019</v>
      </c>
      <c r="L153" s="143"/>
      <c r="M153" s="143">
        <v>2020</v>
      </c>
      <c r="N153" s="143"/>
      <c r="O153" s="143">
        <v>2021</v>
      </c>
      <c r="P153" s="143"/>
      <c r="Q153" s="143">
        <v>2022</v>
      </c>
      <c r="R153" s="143"/>
      <c r="S153" s="143">
        <v>2022</v>
      </c>
      <c r="T153" s="140"/>
      <c r="U153" s="140"/>
      <c r="V153" s="146"/>
    </row>
    <row r="154" spans="1:22" s="35" customFormat="1" ht="110.25" customHeight="1" x14ac:dyDescent="0.3">
      <c r="A154" s="583"/>
      <c r="B154" s="185" t="s">
        <v>597</v>
      </c>
      <c r="C154" s="355">
        <v>5</v>
      </c>
      <c r="D154" s="187"/>
      <c r="E154" s="187"/>
      <c r="F154" s="187"/>
      <c r="G154" s="167">
        <v>6.6</v>
      </c>
      <c r="H154" s="167"/>
      <c r="I154" s="167">
        <v>5.7</v>
      </c>
      <c r="J154" s="167"/>
      <c r="K154" s="167">
        <v>0.5</v>
      </c>
      <c r="L154" s="167"/>
      <c r="M154" s="167">
        <v>3</v>
      </c>
      <c r="N154" s="167"/>
      <c r="O154" s="167">
        <v>10</v>
      </c>
      <c r="P154" s="167"/>
      <c r="Q154" s="167">
        <v>7</v>
      </c>
      <c r="R154" s="187"/>
      <c r="S154" s="210">
        <v>0.5</v>
      </c>
      <c r="T154" s="129"/>
      <c r="U154" s="106" t="s">
        <v>222</v>
      </c>
      <c r="V154" s="184" t="s">
        <v>222</v>
      </c>
    </row>
    <row r="155" spans="1:22" s="35" customFormat="1" ht="15" customHeight="1" x14ac:dyDescent="0.3">
      <c r="A155" s="584"/>
      <c r="B155" s="217"/>
      <c r="C155" s="143">
        <v>2016</v>
      </c>
      <c r="D155" s="143"/>
      <c r="E155" s="143"/>
      <c r="F155" s="143"/>
      <c r="G155" s="143">
        <v>2017</v>
      </c>
      <c r="H155" s="143"/>
      <c r="I155" s="143">
        <v>2018</v>
      </c>
      <c r="J155" s="143"/>
      <c r="K155" s="143">
        <v>2019</v>
      </c>
      <c r="L155" s="143"/>
      <c r="M155" s="143">
        <v>2020</v>
      </c>
      <c r="N155" s="143"/>
      <c r="O155" s="143">
        <v>2021</v>
      </c>
      <c r="P155" s="143"/>
      <c r="Q155" s="143">
        <v>2022</v>
      </c>
      <c r="R155" s="143"/>
      <c r="S155" s="143">
        <v>2022</v>
      </c>
      <c r="T155" s="51"/>
      <c r="U155" s="51"/>
      <c r="V155" s="52"/>
    </row>
    <row r="156" spans="1:22" s="35" customFormat="1" ht="12.75" customHeight="1" x14ac:dyDescent="0.3">
      <c r="A156" s="582" t="s">
        <v>598</v>
      </c>
      <c r="B156" s="598" t="s">
        <v>106</v>
      </c>
      <c r="C156" s="598"/>
      <c r="D156" s="598"/>
      <c r="E156" s="598"/>
      <c r="F156" s="598"/>
      <c r="G156" s="598"/>
      <c r="H156" s="598"/>
      <c r="I156" s="598"/>
      <c r="J156" s="598"/>
      <c r="K156" s="598"/>
      <c r="L156" s="598"/>
      <c r="M156" s="598"/>
      <c r="N156" s="598"/>
      <c r="O156" s="598"/>
      <c r="P156" s="598"/>
      <c r="Q156" s="598"/>
      <c r="R156" s="598"/>
      <c r="S156" s="598"/>
      <c r="T156" s="598"/>
      <c r="U156" s="598"/>
      <c r="V156" s="599"/>
    </row>
    <row r="157" spans="1:22" s="35" customFormat="1" ht="55" customHeight="1" x14ac:dyDescent="0.3">
      <c r="A157" s="583"/>
      <c r="B157" s="219" t="s">
        <v>341</v>
      </c>
      <c r="C157" s="57">
        <v>4823037</v>
      </c>
      <c r="D157" s="58"/>
      <c r="E157" s="58"/>
      <c r="F157" s="58"/>
      <c r="G157" s="159">
        <v>4857604</v>
      </c>
      <c r="H157" s="187"/>
      <c r="I157" s="159">
        <v>4886105</v>
      </c>
      <c r="J157" s="159"/>
      <c r="K157" s="159">
        <v>4918346</v>
      </c>
      <c r="L157" s="159"/>
      <c r="M157" s="159">
        <v>4937135</v>
      </c>
      <c r="N157" s="59"/>
      <c r="O157" s="159">
        <v>4951109</v>
      </c>
      <c r="P157" s="159"/>
      <c r="Q157" s="159">
        <v>4960332</v>
      </c>
      <c r="R157" s="58"/>
      <c r="S157" s="151">
        <v>5057805</v>
      </c>
      <c r="T157" s="51"/>
      <c r="U157" s="51" t="s">
        <v>281</v>
      </c>
      <c r="V157" s="60" t="s">
        <v>281</v>
      </c>
    </row>
    <row r="158" spans="1:22" s="35" customFormat="1" ht="15" customHeight="1" x14ac:dyDescent="0.3">
      <c r="A158" s="583"/>
      <c r="B158" s="109"/>
      <c r="C158" s="48">
        <v>2016</v>
      </c>
      <c r="D158" s="48"/>
      <c r="E158" s="48"/>
      <c r="F158" s="48"/>
      <c r="G158" s="143">
        <v>2017</v>
      </c>
      <c r="H158" s="143"/>
      <c r="I158" s="143">
        <v>2018</v>
      </c>
      <c r="J158" s="143"/>
      <c r="K158" s="143">
        <v>2019</v>
      </c>
      <c r="L158" s="143"/>
      <c r="M158" s="143">
        <v>2020</v>
      </c>
      <c r="N158" s="143"/>
      <c r="O158" s="143">
        <v>2021</v>
      </c>
      <c r="P158" s="48"/>
      <c r="Q158" s="143">
        <v>2022</v>
      </c>
      <c r="R158" s="48"/>
      <c r="S158" s="48">
        <v>2022</v>
      </c>
      <c r="T158" s="51"/>
      <c r="U158" s="51"/>
      <c r="V158" s="52"/>
    </row>
    <row r="159" spans="1:22" s="35" customFormat="1" ht="55" customHeight="1" x14ac:dyDescent="0.3">
      <c r="A159" s="583"/>
      <c r="B159" s="219" t="s">
        <v>600</v>
      </c>
      <c r="C159" s="57">
        <v>2807108</v>
      </c>
      <c r="D159" s="58"/>
      <c r="E159" s="58"/>
      <c r="F159" s="58"/>
      <c r="G159" s="159">
        <v>2841680</v>
      </c>
      <c r="H159" s="187"/>
      <c r="I159" s="159">
        <v>2867293</v>
      </c>
      <c r="J159" s="159"/>
      <c r="K159" s="159">
        <v>2887914</v>
      </c>
      <c r="L159" s="159"/>
      <c r="M159" s="159">
        <v>2902443</v>
      </c>
      <c r="N159" s="59"/>
      <c r="O159" s="159">
        <v>2911520</v>
      </c>
      <c r="P159" s="159"/>
      <c r="Q159" s="159">
        <v>2919249</v>
      </c>
      <c r="R159" s="58"/>
      <c r="S159" s="151">
        <v>3012543</v>
      </c>
      <c r="T159" s="51"/>
      <c r="U159" s="51" t="s">
        <v>281</v>
      </c>
      <c r="V159" s="60" t="s">
        <v>281</v>
      </c>
    </row>
    <row r="160" spans="1:22" s="35" customFormat="1" ht="15" customHeight="1" x14ac:dyDescent="0.3">
      <c r="A160" s="584"/>
      <c r="B160" s="109"/>
      <c r="C160" s="48">
        <v>2016</v>
      </c>
      <c r="D160" s="48"/>
      <c r="E160" s="48"/>
      <c r="F160" s="48"/>
      <c r="G160" s="143">
        <v>2017</v>
      </c>
      <c r="H160" s="143"/>
      <c r="I160" s="143">
        <v>2018</v>
      </c>
      <c r="J160" s="143"/>
      <c r="K160" s="143">
        <v>2019</v>
      </c>
      <c r="L160" s="143"/>
      <c r="M160" s="143">
        <v>2020</v>
      </c>
      <c r="N160" s="143"/>
      <c r="O160" s="143">
        <v>2021</v>
      </c>
      <c r="P160" s="48"/>
      <c r="Q160" s="143">
        <v>2022</v>
      </c>
      <c r="R160" s="48"/>
      <c r="S160" s="48">
        <v>2022</v>
      </c>
      <c r="T160" s="51"/>
      <c r="U160" s="51"/>
      <c r="V160" s="52"/>
    </row>
    <row r="161" spans="1:22" s="35" customFormat="1" ht="55" customHeight="1" x14ac:dyDescent="0.3">
      <c r="A161" s="582" t="s">
        <v>599</v>
      </c>
      <c r="B161" s="219" t="s">
        <v>601</v>
      </c>
      <c r="C161" s="57">
        <v>1114792</v>
      </c>
      <c r="D161" s="58"/>
      <c r="E161" s="58"/>
      <c r="F161" s="58"/>
      <c r="G161" s="151">
        <v>1161202</v>
      </c>
      <c r="H161" s="271">
        <v>1</v>
      </c>
      <c r="I161" s="151">
        <v>1202200</v>
      </c>
      <c r="J161" s="151"/>
      <c r="K161" s="151">
        <v>1250680</v>
      </c>
      <c r="L161" s="151"/>
      <c r="M161" s="151">
        <v>123307</v>
      </c>
      <c r="N161" s="59"/>
      <c r="O161" s="59"/>
      <c r="P161" s="58"/>
      <c r="Q161" s="59"/>
      <c r="R161" s="58"/>
      <c r="S161" s="151">
        <v>2581012</v>
      </c>
      <c r="T161" s="51"/>
      <c r="U161" s="51" t="s">
        <v>281</v>
      </c>
      <c r="V161" s="60" t="s">
        <v>281</v>
      </c>
    </row>
    <row r="162" spans="1:22" s="35" customFormat="1" ht="15" customHeight="1" x14ac:dyDescent="0.3">
      <c r="A162" s="584"/>
      <c r="B162" s="109"/>
      <c r="C162" s="48">
        <v>2016</v>
      </c>
      <c r="D162" s="48"/>
      <c r="E162" s="48"/>
      <c r="F162" s="48"/>
      <c r="G162" s="143">
        <v>2017</v>
      </c>
      <c r="H162" s="143"/>
      <c r="I162" s="143">
        <v>2018</v>
      </c>
      <c r="J162" s="143"/>
      <c r="K162" s="143">
        <v>2019</v>
      </c>
      <c r="L162" s="143"/>
      <c r="M162" s="143">
        <v>2020</v>
      </c>
      <c r="N162" s="143"/>
      <c r="O162" s="143">
        <v>2021</v>
      </c>
      <c r="P162" s="48"/>
      <c r="Q162" s="143">
        <v>2022</v>
      </c>
      <c r="R162" s="48"/>
      <c r="S162" s="48">
        <v>2022</v>
      </c>
      <c r="T162" s="51"/>
      <c r="U162" s="51"/>
      <c r="V162" s="52"/>
    </row>
    <row r="163" spans="1:22" s="35" customFormat="1" ht="55" customHeight="1" x14ac:dyDescent="0.3">
      <c r="A163" s="582" t="s">
        <v>342</v>
      </c>
      <c r="B163" s="219" t="s">
        <v>602</v>
      </c>
      <c r="C163" s="121">
        <v>111936</v>
      </c>
      <c r="D163" s="58"/>
      <c r="E163" s="58"/>
      <c r="F163" s="58"/>
      <c r="G163" s="121">
        <v>113681</v>
      </c>
      <c r="H163" s="121"/>
      <c r="I163" s="121">
        <v>111880</v>
      </c>
      <c r="J163" s="121"/>
      <c r="K163" s="121">
        <v>65892</v>
      </c>
      <c r="L163" s="121"/>
      <c r="M163" s="121">
        <v>65654</v>
      </c>
      <c r="N163" s="121"/>
      <c r="O163" s="121">
        <v>67738</v>
      </c>
      <c r="P163" s="121"/>
      <c r="Q163" s="121">
        <v>37568</v>
      </c>
      <c r="R163" s="58"/>
      <c r="S163" s="151">
        <v>1114458</v>
      </c>
      <c r="T163" s="51"/>
      <c r="U163" s="51" t="s">
        <v>222</v>
      </c>
      <c r="V163" s="60" t="s">
        <v>222</v>
      </c>
    </row>
    <row r="164" spans="1:22" s="35" customFormat="1" ht="15" customHeight="1" x14ac:dyDescent="0.3">
      <c r="A164" s="583"/>
      <c r="B164" s="109"/>
      <c r="C164" s="48">
        <v>2016</v>
      </c>
      <c r="D164" s="48"/>
      <c r="E164" s="48"/>
      <c r="F164" s="48"/>
      <c r="G164" s="143">
        <v>2017</v>
      </c>
      <c r="H164" s="143"/>
      <c r="I164" s="143">
        <v>2018</v>
      </c>
      <c r="J164" s="143"/>
      <c r="K164" s="143">
        <v>2019</v>
      </c>
      <c r="L164" s="143"/>
      <c r="M164" s="143">
        <v>2020</v>
      </c>
      <c r="N164" s="143"/>
      <c r="O164" s="143">
        <v>2021</v>
      </c>
      <c r="P164" s="48"/>
      <c r="Q164" s="143">
        <v>2022</v>
      </c>
      <c r="R164" s="48"/>
      <c r="S164" s="48">
        <v>2022</v>
      </c>
      <c r="T164" s="51"/>
      <c r="U164" s="51"/>
      <c r="V164" s="52"/>
    </row>
    <row r="165" spans="1:22" s="35" customFormat="1" ht="55" customHeight="1" x14ac:dyDescent="0.3">
      <c r="A165" s="583"/>
      <c r="B165" s="219" t="s">
        <v>603</v>
      </c>
      <c r="C165" s="57">
        <v>5258</v>
      </c>
      <c r="D165" s="58"/>
      <c r="E165" s="58"/>
      <c r="F165" s="58"/>
      <c r="G165" s="58"/>
      <c r="H165" s="58"/>
      <c r="I165" s="59"/>
      <c r="J165" s="58"/>
      <c r="K165" s="57">
        <v>2910</v>
      </c>
      <c r="L165" s="57"/>
      <c r="M165" s="57">
        <v>3965</v>
      </c>
      <c r="N165" s="57"/>
      <c r="O165" s="57">
        <v>2583</v>
      </c>
      <c r="P165" s="57"/>
      <c r="Q165" s="57">
        <v>2161</v>
      </c>
      <c r="R165" s="58"/>
      <c r="S165" s="151">
        <v>9506</v>
      </c>
      <c r="T165" s="51"/>
      <c r="U165" s="51" t="s">
        <v>222</v>
      </c>
      <c r="V165" s="60" t="s">
        <v>222</v>
      </c>
    </row>
    <row r="166" spans="1:22" s="35" customFormat="1" ht="15" customHeight="1" x14ac:dyDescent="0.3">
      <c r="A166" s="583"/>
      <c r="B166" s="109"/>
      <c r="C166" s="48">
        <v>2018</v>
      </c>
      <c r="D166" s="48"/>
      <c r="E166" s="48"/>
      <c r="F166" s="48"/>
      <c r="G166" s="143"/>
      <c r="H166" s="143"/>
      <c r="I166" s="143"/>
      <c r="J166" s="143"/>
      <c r="K166" s="143">
        <v>2019</v>
      </c>
      <c r="L166" s="143"/>
      <c r="M166" s="143">
        <v>2020</v>
      </c>
      <c r="N166" s="143"/>
      <c r="O166" s="143">
        <v>2021</v>
      </c>
      <c r="P166" s="48"/>
      <c r="Q166" s="143">
        <v>2022</v>
      </c>
      <c r="R166" s="48"/>
      <c r="S166" s="48">
        <v>2022</v>
      </c>
      <c r="T166" s="51"/>
      <c r="U166" s="51"/>
      <c r="V166" s="52"/>
    </row>
    <row r="167" spans="1:22" s="35" customFormat="1" ht="75" customHeight="1" x14ac:dyDescent="0.3">
      <c r="A167" s="583"/>
      <c r="B167" s="219" t="s">
        <v>604</v>
      </c>
      <c r="C167" s="121">
        <v>3</v>
      </c>
      <c r="D167" s="58"/>
      <c r="E167" s="58"/>
      <c r="F167" s="58"/>
      <c r="G167" s="58"/>
      <c r="H167" s="58"/>
      <c r="I167" s="59"/>
      <c r="J167" s="58"/>
      <c r="K167" s="59"/>
      <c r="L167" s="59"/>
      <c r="M167" s="59">
        <v>6</v>
      </c>
      <c r="N167" s="59"/>
      <c r="O167" s="59">
        <v>12</v>
      </c>
      <c r="P167" s="59"/>
      <c r="Q167" s="59">
        <v>12</v>
      </c>
      <c r="R167" s="58"/>
      <c r="S167" s="151">
        <v>12</v>
      </c>
      <c r="T167" s="51"/>
      <c r="U167" s="51" t="s">
        <v>222</v>
      </c>
      <c r="V167" s="60" t="s">
        <v>222</v>
      </c>
    </row>
    <row r="168" spans="1:22" s="35" customFormat="1" ht="15" customHeight="1" x14ac:dyDescent="0.3">
      <c r="A168" s="583"/>
      <c r="B168" s="109"/>
      <c r="C168" s="48">
        <v>2019</v>
      </c>
      <c r="D168" s="48"/>
      <c r="E168" s="48"/>
      <c r="F168" s="48"/>
      <c r="G168" s="143"/>
      <c r="H168" s="143"/>
      <c r="I168" s="143"/>
      <c r="J168" s="143"/>
      <c r="K168" s="143"/>
      <c r="L168" s="143"/>
      <c r="M168" s="143">
        <v>2020</v>
      </c>
      <c r="N168" s="143"/>
      <c r="O168" s="143">
        <v>2021</v>
      </c>
      <c r="P168" s="48"/>
      <c r="Q168" s="143">
        <v>2022</v>
      </c>
      <c r="R168" s="48"/>
      <c r="S168" s="48">
        <v>2022</v>
      </c>
      <c r="T168" s="51"/>
      <c r="U168" s="51"/>
      <c r="V168" s="52"/>
    </row>
    <row r="169" spans="1:22" s="35" customFormat="1" ht="59.25" customHeight="1" x14ac:dyDescent="0.3">
      <c r="A169" s="583"/>
      <c r="B169" s="219" t="s">
        <v>605</v>
      </c>
      <c r="C169" s="59">
        <v>3</v>
      </c>
      <c r="D169" s="58"/>
      <c r="E169" s="58"/>
      <c r="F169" s="58"/>
      <c r="G169" s="58"/>
      <c r="H169" s="58"/>
      <c r="I169" s="59"/>
      <c r="J169" s="58"/>
      <c r="K169" s="59"/>
      <c r="L169" s="59"/>
      <c r="M169" s="59">
        <v>3</v>
      </c>
      <c r="N169" s="59"/>
      <c r="O169" s="59">
        <v>3</v>
      </c>
      <c r="P169" s="59"/>
      <c r="Q169" s="59">
        <v>7</v>
      </c>
      <c r="R169" s="58"/>
      <c r="S169" s="151">
        <v>12</v>
      </c>
      <c r="T169" s="51"/>
      <c r="U169" s="51" t="s">
        <v>222</v>
      </c>
      <c r="V169" s="60" t="s">
        <v>222</v>
      </c>
    </row>
    <row r="170" spans="1:22" s="35" customFormat="1" ht="15" customHeight="1" x14ac:dyDescent="0.3">
      <c r="A170" s="584"/>
      <c r="B170" s="109"/>
      <c r="C170" s="48">
        <v>2019</v>
      </c>
      <c r="D170" s="48"/>
      <c r="E170" s="48"/>
      <c r="F170" s="48"/>
      <c r="G170" s="143"/>
      <c r="H170" s="143"/>
      <c r="I170" s="143"/>
      <c r="J170" s="143"/>
      <c r="K170" s="143"/>
      <c r="L170" s="143"/>
      <c r="M170" s="143">
        <v>2020</v>
      </c>
      <c r="N170" s="143"/>
      <c r="O170" s="143">
        <v>2021</v>
      </c>
      <c r="P170" s="48"/>
      <c r="Q170" s="143">
        <v>2022</v>
      </c>
      <c r="R170" s="48"/>
      <c r="S170" s="48">
        <v>2022</v>
      </c>
      <c r="T170" s="51"/>
      <c r="U170" s="51"/>
      <c r="V170" s="52"/>
    </row>
    <row r="171" spans="1:22" s="35" customFormat="1" ht="15" customHeight="1" x14ac:dyDescent="0.3">
      <c r="A171" s="592" t="s">
        <v>127</v>
      </c>
      <c r="B171" s="593"/>
      <c r="C171" s="593"/>
      <c r="D171" s="593"/>
      <c r="E171" s="593"/>
      <c r="F171" s="593"/>
      <c r="G171" s="593"/>
      <c r="H171" s="593"/>
      <c r="I171" s="593"/>
      <c r="J171" s="593"/>
      <c r="K171" s="593"/>
      <c r="L171" s="593"/>
      <c r="M171" s="593"/>
      <c r="N171" s="593"/>
      <c r="O171" s="593"/>
      <c r="P171" s="593"/>
      <c r="Q171" s="593"/>
      <c r="R171" s="593"/>
      <c r="S171" s="593"/>
      <c r="T171" s="593"/>
      <c r="U171" s="593"/>
      <c r="V171" s="594"/>
    </row>
    <row r="172" spans="1:22" s="35" customFormat="1" ht="15" customHeight="1" x14ac:dyDescent="0.3">
      <c r="A172" s="579" t="s">
        <v>128</v>
      </c>
      <c r="B172" s="580"/>
      <c r="C172" s="580"/>
      <c r="D172" s="580"/>
      <c r="E172" s="580"/>
      <c r="F172" s="580"/>
      <c r="G172" s="580"/>
      <c r="H172" s="580"/>
      <c r="I172" s="580"/>
      <c r="J172" s="580"/>
      <c r="K172" s="580"/>
      <c r="L172" s="580"/>
      <c r="M172" s="580"/>
      <c r="N172" s="580"/>
      <c r="O172" s="580"/>
      <c r="P172" s="580"/>
      <c r="Q172" s="580"/>
      <c r="R172" s="580"/>
      <c r="S172" s="580"/>
      <c r="T172" s="580"/>
      <c r="U172" s="580"/>
      <c r="V172" s="581"/>
    </row>
    <row r="173" spans="1:22" s="35" customFormat="1" ht="15" customHeight="1" x14ac:dyDescent="0.3">
      <c r="A173" s="582" t="s">
        <v>606</v>
      </c>
      <c r="B173" s="620" t="s">
        <v>106</v>
      </c>
      <c r="C173" s="598"/>
      <c r="D173" s="598"/>
      <c r="E173" s="598"/>
      <c r="F173" s="598"/>
      <c r="G173" s="598"/>
      <c r="H173" s="598"/>
      <c r="I173" s="598"/>
      <c r="J173" s="598"/>
      <c r="K173" s="598"/>
      <c r="L173" s="598"/>
      <c r="M173" s="598"/>
      <c r="N173" s="598"/>
      <c r="O173" s="598"/>
      <c r="P173" s="598"/>
      <c r="Q173" s="598"/>
      <c r="R173" s="598"/>
      <c r="S173" s="598"/>
      <c r="T173" s="598"/>
      <c r="U173" s="598"/>
      <c r="V173" s="599"/>
    </row>
    <row r="174" spans="1:22" s="35" customFormat="1" ht="66.75" customHeight="1" x14ac:dyDescent="0.3">
      <c r="A174" s="583"/>
      <c r="B174" s="142" t="s">
        <v>607</v>
      </c>
      <c r="C174" s="200">
        <v>327</v>
      </c>
      <c r="D174" s="265"/>
      <c r="E174" s="265"/>
      <c r="F174" s="265"/>
      <c r="G174" s="265"/>
      <c r="H174" s="265"/>
      <c r="I174" s="167"/>
      <c r="J174" s="187"/>
      <c r="K174" s="167"/>
      <c r="L174" s="167"/>
      <c r="M174" s="167"/>
      <c r="N174" s="167"/>
      <c r="O174" s="151">
        <v>1259</v>
      </c>
      <c r="P174" s="265"/>
      <c r="Q174" s="151">
        <v>3351</v>
      </c>
      <c r="R174" s="265"/>
      <c r="S174" s="200">
        <v>875</v>
      </c>
      <c r="T174" s="140"/>
      <c r="U174" s="152" t="s">
        <v>767</v>
      </c>
      <c r="V174" s="325" t="s">
        <v>767</v>
      </c>
    </row>
    <row r="175" spans="1:22" s="35" customFormat="1" ht="15" customHeight="1" x14ac:dyDescent="0.3">
      <c r="A175" s="583"/>
      <c r="B175" s="217"/>
      <c r="C175" s="143">
        <v>2019</v>
      </c>
      <c r="D175" s="143"/>
      <c r="E175" s="143"/>
      <c r="F175" s="143"/>
      <c r="G175" s="143"/>
      <c r="H175" s="143"/>
      <c r="I175" s="143"/>
      <c r="J175" s="143"/>
      <c r="K175" s="143"/>
      <c r="L175" s="143"/>
      <c r="M175" s="143">
        <v>2020</v>
      </c>
      <c r="N175" s="143"/>
      <c r="O175" s="143">
        <v>2021</v>
      </c>
      <c r="P175" s="143"/>
      <c r="Q175" s="143">
        <v>2022</v>
      </c>
      <c r="R175" s="143"/>
      <c r="S175" s="143">
        <v>2022</v>
      </c>
      <c r="T175" s="140"/>
      <c r="U175" s="140"/>
      <c r="V175" s="146"/>
    </row>
    <row r="176" spans="1:22" s="35" customFormat="1" ht="73.5" customHeight="1" x14ac:dyDescent="0.3">
      <c r="A176" s="583"/>
      <c r="B176" s="142" t="s">
        <v>608</v>
      </c>
      <c r="C176" s="200">
        <v>7</v>
      </c>
      <c r="D176" s="265"/>
      <c r="E176" s="265"/>
      <c r="F176" s="265"/>
      <c r="G176" s="265"/>
      <c r="H176" s="265"/>
      <c r="I176" s="200"/>
      <c r="J176" s="265"/>
      <c r="K176" s="200"/>
      <c r="L176" s="200"/>
      <c r="M176" s="200"/>
      <c r="N176" s="200"/>
      <c r="O176" s="200">
        <v>59</v>
      </c>
      <c r="P176" s="265"/>
      <c r="Q176" s="200">
        <v>140</v>
      </c>
      <c r="R176" s="265"/>
      <c r="S176" s="200">
        <v>35</v>
      </c>
      <c r="T176" s="140"/>
      <c r="U176" s="152" t="s">
        <v>767</v>
      </c>
      <c r="V176" s="325" t="s">
        <v>767</v>
      </c>
    </row>
    <row r="177" spans="1:22" s="35" customFormat="1" ht="15" customHeight="1" x14ac:dyDescent="0.3">
      <c r="A177" s="584"/>
      <c r="B177" s="286"/>
      <c r="C177" s="143">
        <v>2019</v>
      </c>
      <c r="D177" s="143"/>
      <c r="E177" s="143"/>
      <c r="F177" s="143"/>
      <c r="G177" s="143"/>
      <c r="H177" s="143"/>
      <c r="I177" s="143"/>
      <c r="J177" s="143"/>
      <c r="K177" s="143"/>
      <c r="L177" s="143"/>
      <c r="M177" s="143">
        <v>2020</v>
      </c>
      <c r="N177" s="143"/>
      <c r="O177" s="143">
        <v>2021</v>
      </c>
      <c r="P177" s="143"/>
      <c r="Q177" s="143">
        <v>2022</v>
      </c>
      <c r="R177" s="143"/>
      <c r="S177" s="143">
        <v>2022</v>
      </c>
      <c r="T177" s="140"/>
      <c r="U177" s="140"/>
      <c r="V177" s="146"/>
    </row>
    <row r="178" spans="1:22" s="35" customFormat="1" ht="15" customHeight="1" x14ac:dyDescent="0.3">
      <c r="A178" s="579" t="s">
        <v>129</v>
      </c>
      <c r="B178" s="580"/>
      <c r="C178" s="580"/>
      <c r="D178" s="580"/>
      <c r="E178" s="580"/>
      <c r="F178" s="580"/>
      <c r="G178" s="580"/>
      <c r="H178" s="580"/>
      <c r="I178" s="580"/>
      <c r="J178" s="580"/>
      <c r="K178" s="580"/>
      <c r="L178" s="580"/>
      <c r="M178" s="580"/>
      <c r="N178" s="580"/>
      <c r="O178" s="580"/>
      <c r="P178" s="580"/>
      <c r="Q178" s="580"/>
      <c r="R178" s="580"/>
      <c r="S178" s="580"/>
      <c r="T178" s="580"/>
      <c r="U178" s="580"/>
      <c r="V178" s="581"/>
    </row>
    <row r="179" spans="1:22" s="35" customFormat="1" ht="15" customHeight="1" x14ac:dyDescent="0.3">
      <c r="A179" s="582" t="s">
        <v>609</v>
      </c>
      <c r="B179" s="620" t="s">
        <v>106</v>
      </c>
      <c r="C179" s="598"/>
      <c r="D179" s="598"/>
      <c r="E179" s="598"/>
      <c r="F179" s="598"/>
      <c r="G179" s="598"/>
      <c r="H179" s="598"/>
      <c r="I179" s="598"/>
      <c r="J179" s="598"/>
      <c r="K179" s="598"/>
      <c r="L179" s="598"/>
      <c r="M179" s="598"/>
      <c r="N179" s="598"/>
      <c r="O179" s="598"/>
      <c r="P179" s="598"/>
      <c r="Q179" s="598"/>
      <c r="R179" s="598"/>
      <c r="S179" s="598"/>
      <c r="T179" s="598"/>
      <c r="U179" s="598"/>
      <c r="V179" s="599"/>
    </row>
    <row r="180" spans="1:22" s="35" customFormat="1" ht="66.75" customHeight="1" x14ac:dyDescent="0.3">
      <c r="A180" s="583"/>
      <c r="B180" s="142" t="s">
        <v>1199</v>
      </c>
      <c r="C180" s="200">
        <v>212</v>
      </c>
      <c r="D180" s="265"/>
      <c r="E180" s="265"/>
      <c r="F180" s="265"/>
      <c r="G180" s="248">
        <v>344</v>
      </c>
      <c r="H180" s="264"/>
      <c r="I180" s="153">
        <v>243</v>
      </c>
      <c r="J180" s="301"/>
      <c r="K180" s="153">
        <v>220</v>
      </c>
      <c r="L180" s="153"/>
      <c r="M180" s="153">
        <v>240</v>
      </c>
      <c r="N180" s="153"/>
      <c r="O180" s="153">
        <v>222</v>
      </c>
      <c r="P180" s="265"/>
      <c r="Q180" s="153">
        <v>279</v>
      </c>
      <c r="R180" s="265"/>
      <c r="S180" s="121">
        <v>1456</v>
      </c>
      <c r="T180" s="140"/>
      <c r="U180" s="152" t="s">
        <v>221</v>
      </c>
      <c r="V180" s="270" t="s">
        <v>221</v>
      </c>
    </row>
    <row r="181" spans="1:22" s="35" customFormat="1" ht="15" customHeight="1" x14ac:dyDescent="0.3">
      <c r="A181" s="584"/>
      <c r="B181" s="217"/>
      <c r="C181" s="143">
        <v>2016</v>
      </c>
      <c r="D181" s="143"/>
      <c r="E181" s="143"/>
      <c r="F181" s="143"/>
      <c r="G181" s="143">
        <v>2017</v>
      </c>
      <c r="H181" s="143"/>
      <c r="I181" s="143">
        <v>2018</v>
      </c>
      <c r="J181" s="143"/>
      <c r="K181" s="143">
        <v>2019</v>
      </c>
      <c r="L181" s="143"/>
      <c r="M181" s="143">
        <v>2020</v>
      </c>
      <c r="N181" s="143"/>
      <c r="O181" s="143">
        <v>2021</v>
      </c>
      <c r="P181" s="143"/>
      <c r="Q181" s="143">
        <v>2022</v>
      </c>
      <c r="R181" s="143"/>
      <c r="S181" s="143">
        <v>2022</v>
      </c>
      <c r="T181" s="140"/>
      <c r="U181" s="140"/>
      <c r="V181" s="146"/>
    </row>
    <row r="182" spans="1:22" s="35" customFormat="1" ht="15" customHeight="1" x14ac:dyDescent="0.3">
      <c r="A182" s="579" t="s">
        <v>131</v>
      </c>
      <c r="B182" s="580"/>
      <c r="C182" s="580"/>
      <c r="D182" s="580"/>
      <c r="E182" s="580"/>
      <c r="F182" s="580"/>
      <c r="G182" s="580"/>
      <c r="H182" s="580"/>
      <c r="I182" s="580"/>
      <c r="J182" s="580"/>
      <c r="K182" s="580"/>
      <c r="L182" s="580"/>
      <c r="M182" s="580"/>
      <c r="N182" s="580"/>
      <c r="O182" s="580"/>
      <c r="P182" s="580"/>
      <c r="Q182" s="580"/>
      <c r="R182" s="580"/>
      <c r="S182" s="580"/>
      <c r="T182" s="580"/>
      <c r="U182" s="580"/>
      <c r="V182" s="581"/>
    </row>
    <row r="183" spans="1:22" s="35" customFormat="1" ht="90.75" customHeight="1" x14ac:dyDescent="0.3">
      <c r="A183" s="582" t="s">
        <v>270</v>
      </c>
      <c r="B183" s="185" t="s">
        <v>610</v>
      </c>
      <c r="C183" s="167">
        <v>62</v>
      </c>
      <c r="D183" s="187"/>
      <c r="E183" s="192"/>
      <c r="F183" s="187"/>
      <c r="G183" s="167">
        <v>64</v>
      </c>
      <c r="H183" s="187"/>
      <c r="I183" s="192"/>
      <c r="J183" s="187"/>
      <c r="K183" s="192"/>
      <c r="L183" s="192"/>
      <c r="M183" s="192"/>
      <c r="N183" s="192"/>
      <c r="O183" s="192"/>
      <c r="P183" s="187"/>
      <c r="Q183" s="192"/>
      <c r="R183" s="187"/>
      <c r="S183" s="167">
        <v>66</v>
      </c>
      <c r="T183" s="175"/>
      <c r="U183" s="175" t="s">
        <v>279</v>
      </c>
      <c r="V183" s="188" t="s">
        <v>279</v>
      </c>
    </row>
    <row r="184" spans="1:22" s="35" customFormat="1" ht="15" customHeight="1" x14ac:dyDescent="0.3">
      <c r="A184" s="583"/>
      <c r="B184" s="286"/>
      <c r="C184" s="143">
        <v>2015</v>
      </c>
      <c r="D184" s="143"/>
      <c r="E184" s="143">
        <v>2016</v>
      </c>
      <c r="F184" s="143"/>
      <c r="G184" s="143">
        <v>2017</v>
      </c>
      <c r="H184" s="143"/>
      <c r="I184" s="143">
        <v>2018</v>
      </c>
      <c r="J184" s="143"/>
      <c r="K184" s="143">
        <v>2019</v>
      </c>
      <c r="L184" s="143"/>
      <c r="M184" s="143">
        <v>2020</v>
      </c>
      <c r="N184" s="143"/>
      <c r="O184" s="143">
        <v>2021</v>
      </c>
      <c r="P184" s="143"/>
      <c r="Q184" s="143">
        <v>2022</v>
      </c>
      <c r="R184" s="143"/>
      <c r="S184" s="143">
        <v>2022</v>
      </c>
      <c r="T184" s="140"/>
      <c r="U184" s="140"/>
      <c r="V184" s="146"/>
    </row>
    <row r="185" spans="1:22" s="35" customFormat="1" ht="98.25" customHeight="1" x14ac:dyDescent="0.3">
      <c r="A185" s="583"/>
      <c r="B185" s="142" t="s">
        <v>271</v>
      </c>
      <c r="C185" s="200">
        <v>4.2</v>
      </c>
      <c r="D185" s="265"/>
      <c r="E185" s="265"/>
      <c r="F185" s="265"/>
      <c r="G185" s="200">
        <v>15.57</v>
      </c>
      <c r="H185" s="265"/>
      <c r="I185" s="204">
        <v>20.8</v>
      </c>
      <c r="J185" s="265"/>
      <c r="K185" s="204">
        <v>28.87</v>
      </c>
      <c r="L185" s="204"/>
      <c r="M185" s="204">
        <v>28.35</v>
      </c>
      <c r="N185" s="204"/>
      <c r="O185" s="204">
        <v>30.8</v>
      </c>
      <c r="P185" s="265"/>
      <c r="Q185" s="204">
        <v>35.22</v>
      </c>
      <c r="R185" s="265"/>
      <c r="S185" s="204">
        <v>29</v>
      </c>
      <c r="T185" s="140"/>
      <c r="U185" s="140" t="s">
        <v>280</v>
      </c>
      <c r="V185" s="270" t="s">
        <v>280</v>
      </c>
    </row>
    <row r="186" spans="1:22" s="35" customFormat="1" ht="15" customHeight="1" x14ac:dyDescent="0.3">
      <c r="A186" s="584"/>
      <c r="B186" s="286"/>
      <c r="C186" s="143">
        <v>2016</v>
      </c>
      <c r="D186" s="143"/>
      <c r="E186" s="143"/>
      <c r="F186" s="143"/>
      <c r="G186" s="143">
        <v>2017</v>
      </c>
      <c r="H186" s="143"/>
      <c r="I186" s="143">
        <v>2018</v>
      </c>
      <c r="J186" s="143"/>
      <c r="K186" s="143">
        <v>2019</v>
      </c>
      <c r="L186" s="143"/>
      <c r="M186" s="143">
        <v>2020</v>
      </c>
      <c r="N186" s="143"/>
      <c r="O186" s="143">
        <v>2021</v>
      </c>
      <c r="P186" s="143"/>
      <c r="Q186" s="143">
        <v>2022</v>
      </c>
      <c r="R186" s="143"/>
      <c r="S186" s="143">
        <v>2022</v>
      </c>
      <c r="T186" s="140"/>
      <c r="U186" s="140"/>
      <c r="V186" s="146"/>
    </row>
    <row r="187" spans="1:22" s="35" customFormat="1" ht="15" customHeight="1" x14ac:dyDescent="0.3">
      <c r="A187" s="582" t="s">
        <v>611</v>
      </c>
      <c r="B187" s="620" t="s">
        <v>106</v>
      </c>
      <c r="C187" s="598"/>
      <c r="D187" s="598"/>
      <c r="E187" s="598"/>
      <c r="F187" s="598"/>
      <c r="G187" s="598"/>
      <c r="H187" s="598"/>
      <c r="I187" s="598"/>
      <c r="J187" s="598"/>
      <c r="K187" s="598"/>
      <c r="L187" s="598"/>
      <c r="M187" s="598"/>
      <c r="N187" s="598"/>
      <c r="O187" s="598"/>
      <c r="P187" s="598"/>
      <c r="Q187" s="598"/>
      <c r="R187" s="598"/>
      <c r="S187" s="598"/>
      <c r="T187" s="598"/>
      <c r="U187" s="598"/>
      <c r="V187" s="599"/>
    </row>
    <row r="188" spans="1:22" s="35" customFormat="1" ht="99.75" customHeight="1" x14ac:dyDescent="0.3">
      <c r="A188" s="583"/>
      <c r="B188" s="142" t="s">
        <v>613</v>
      </c>
      <c r="C188" s="200">
        <v>220</v>
      </c>
      <c r="D188" s="265"/>
      <c r="E188" s="265"/>
      <c r="F188" s="265"/>
      <c r="G188" s="200">
        <v>533</v>
      </c>
      <c r="H188" s="265"/>
      <c r="I188" s="200">
        <v>504</v>
      </c>
      <c r="J188" s="265"/>
      <c r="K188" s="200">
        <v>423</v>
      </c>
      <c r="L188" s="200"/>
      <c r="M188" s="200">
        <v>621</v>
      </c>
      <c r="N188" s="200"/>
      <c r="O188" s="200">
        <v>786</v>
      </c>
      <c r="P188" s="265"/>
      <c r="Q188" s="200"/>
      <c r="R188" s="265"/>
      <c r="S188" s="151">
        <v>575</v>
      </c>
      <c r="T188" s="141"/>
      <c r="U188" s="141" t="s">
        <v>279</v>
      </c>
      <c r="V188" s="287" t="s">
        <v>279</v>
      </c>
    </row>
    <row r="189" spans="1:22" s="35" customFormat="1" ht="15" customHeight="1" x14ac:dyDescent="0.3">
      <c r="A189" s="583"/>
      <c r="B189" s="56"/>
      <c r="C189" s="48">
        <v>2016</v>
      </c>
      <c r="D189" s="48"/>
      <c r="E189" s="48"/>
      <c r="F189" s="48"/>
      <c r="G189" s="143">
        <v>2017</v>
      </c>
      <c r="H189" s="143"/>
      <c r="I189" s="143">
        <v>2018</v>
      </c>
      <c r="J189" s="143"/>
      <c r="K189" s="143">
        <v>2019</v>
      </c>
      <c r="L189" s="143"/>
      <c r="M189" s="143">
        <v>2020</v>
      </c>
      <c r="N189" s="143"/>
      <c r="O189" s="143">
        <v>2021</v>
      </c>
      <c r="P189" s="143"/>
      <c r="Q189" s="143">
        <v>2022</v>
      </c>
      <c r="R189" s="143"/>
      <c r="S189" s="143">
        <v>2022</v>
      </c>
      <c r="T189" s="51"/>
      <c r="U189" s="51"/>
      <c r="V189" s="52"/>
    </row>
    <row r="190" spans="1:22" s="35" customFormat="1" ht="103.5" customHeight="1" x14ac:dyDescent="0.3">
      <c r="A190" s="583"/>
      <c r="B190" s="142" t="s">
        <v>614</v>
      </c>
      <c r="C190" s="200">
        <v>84.5</v>
      </c>
      <c r="D190" s="265"/>
      <c r="E190" s="265"/>
      <c r="F190" s="265"/>
      <c r="G190" s="200">
        <v>94.88</v>
      </c>
      <c r="H190" s="265"/>
      <c r="I190" s="200">
        <v>84.5</v>
      </c>
      <c r="J190" s="265"/>
      <c r="K190" s="200">
        <v>91.23</v>
      </c>
      <c r="L190" s="200"/>
      <c r="M190" s="200">
        <v>97.22</v>
      </c>
      <c r="N190" s="200"/>
      <c r="O190" s="200">
        <v>90.45</v>
      </c>
      <c r="P190" s="265"/>
      <c r="Q190" s="200">
        <v>96.02</v>
      </c>
      <c r="R190" s="265"/>
      <c r="S190" s="209">
        <v>100</v>
      </c>
      <c r="T190" s="141"/>
      <c r="U190" s="141" t="s">
        <v>280</v>
      </c>
      <c r="V190" s="287" t="s">
        <v>280</v>
      </c>
    </row>
    <row r="191" spans="1:22" s="35" customFormat="1" ht="15" customHeight="1" x14ac:dyDescent="0.3">
      <c r="A191" s="584"/>
      <c r="B191" s="56"/>
      <c r="C191" s="48">
        <v>2016</v>
      </c>
      <c r="D191" s="48"/>
      <c r="E191" s="48"/>
      <c r="F191" s="48"/>
      <c r="G191" s="143">
        <v>2017</v>
      </c>
      <c r="H191" s="143"/>
      <c r="I191" s="143">
        <v>2018</v>
      </c>
      <c r="J191" s="143"/>
      <c r="K191" s="143">
        <v>2019</v>
      </c>
      <c r="L191" s="143"/>
      <c r="M191" s="143">
        <v>2020</v>
      </c>
      <c r="N191" s="143"/>
      <c r="O191" s="143">
        <v>2021</v>
      </c>
      <c r="P191" s="143"/>
      <c r="Q191" s="143">
        <v>2022</v>
      </c>
      <c r="R191" s="143"/>
      <c r="S191" s="143">
        <v>2022</v>
      </c>
      <c r="T191" s="51"/>
      <c r="U191" s="51"/>
      <c r="V191" s="52"/>
    </row>
    <row r="192" spans="1:22" s="35" customFormat="1" ht="77.25" customHeight="1" x14ac:dyDescent="0.3">
      <c r="A192" s="582" t="s">
        <v>612</v>
      </c>
      <c r="B192" s="142" t="s">
        <v>615</v>
      </c>
      <c r="C192" s="420">
        <v>2431.9</v>
      </c>
      <c r="D192" s="265"/>
      <c r="E192" s="265"/>
      <c r="F192" s="265"/>
      <c r="G192" s="265"/>
      <c r="H192" s="265"/>
      <c r="I192" s="200"/>
      <c r="J192" s="265"/>
      <c r="K192" s="200"/>
      <c r="L192" s="200"/>
      <c r="M192" s="420">
        <v>3737</v>
      </c>
      <c r="N192" s="420"/>
      <c r="O192" s="420">
        <v>3477</v>
      </c>
      <c r="P192" s="265"/>
      <c r="Q192" s="420"/>
      <c r="R192" s="265"/>
      <c r="S192" s="209">
        <v>5000</v>
      </c>
      <c r="T192" s="141"/>
      <c r="U192" s="141" t="s">
        <v>279</v>
      </c>
      <c r="V192" s="287" t="s">
        <v>279</v>
      </c>
    </row>
    <row r="193" spans="1:22" s="35" customFormat="1" ht="15" customHeight="1" x14ac:dyDescent="0.3">
      <c r="A193" s="583"/>
      <c r="B193" s="56"/>
      <c r="C193" s="48">
        <v>2019</v>
      </c>
      <c r="D193" s="48"/>
      <c r="E193" s="48"/>
      <c r="F193" s="48"/>
      <c r="G193" s="143"/>
      <c r="H193" s="143"/>
      <c r="I193" s="143"/>
      <c r="J193" s="143"/>
      <c r="K193" s="143"/>
      <c r="L193" s="143"/>
      <c r="M193" s="143">
        <v>2020</v>
      </c>
      <c r="N193" s="143"/>
      <c r="O193" s="143">
        <v>2021</v>
      </c>
      <c r="P193" s="143"/>
      <c r="Q193" s="143">
        <v>2022</v>
      </c>
      <c r="R193" s="143"/>
      <c r="S193" s="143">
        <v>2022</v>
      </c>
      <c r="T193" s="51"/>
      <c r="U193" s="51"/>
      <c r="V193" s="52"/>
    </row>
    <row r="194" spans="1:22" s="35" customFormat="1" ht="38.25" customHeight="1" x14ac:dyDescent="0.3">
      <c r="A194" s="583"/>
      <c r="B194" s="418" t="s">
        <v>616</v>
      </c>
      <c r="C194" s="420">
        <v>2189.4</v>
      </c>
      <c r="D194" s="265"/>
      <c r="E194" s="265"/>
      <c r="F194" s="265"/>
      <c r="G194" s="265"/>
      <c r="H194" s="265"/>
      <c r="I194" s="200"/>
      <c r="J194" s="265"/>
      <c r="K194" s="200"/>
      <c r="L194" s="200"/>
      <c r="M194" s="420">
        <v>2915</v>
      </c>
      <c r="N194" s="420"/>
      <c r="O194" s="420">
        <v>3050</v>
      </c>
      <c r="P194" s="265"/>
      <c r="Q194" s="420"/>
      <c r="R194" s="265"/>
      <c r="S194" s="209">
        <v>4500</v>
      </c>
      <c r="T194" s="141"/>
      <c r="U194" s="141" t="s">
        <v>279</v>
      </c>
      <c r="V194" s="287" t="s">
        <v>279</v>
      </c>
    </row>
    <row r="195" spans="1:22" s="35" customFormat="1" ht="15" customHeight="1" x14ac:dyDescent="0.3">
      <c r="A195" s="583"/>
      <c r="B195" s="419"/>
      <c r="C195" s="48">
        <v>2019</v>
      </c>
      <c r="D195" s="48"/>
      <c r="E195" s="48"/>
      <c r="F195" s="48"/>
      <c r="G195" s="143"/>
      <c r="H195" s="143"/>
      <c r="I195" s="143"/>
      <c r="J195" s="143"/>
      <c r="K195" s="143"/>
      <c r="L195" s="143"/>
      <c r="M195" s="143">
        <v>2020</v>
      </c>
      <c r="N195" s="143"/>
      <c r="O195" s="143">
        <v>2021</v>
      </c>
      <c r="P195" s="143"/>
      <c r="Q195" s="143">
        <v>2022</v>
      </c>
      <c r="R195" s="143"/>
      <c r="S195" s="143">
        <v>2022</v>
      </c>
      <c r="T195" s="51"/>
      <c r="U195" s="51"/>
      <c r="V195" s="52"/>
    </row>
    <row r="196" spans="1:22" s="35" customFormat="1" ht="39.75" customHeight="1" x14ac:dyDescent="0.3">
      <c r="A196" s="583"/>
      <c r="B196" s="418" t="s">
        <v>617</v>
      </c>
      <c r="C196" s="200">
        <v>242.5</v>
      </c>
      <c r="D196" s="265"/>
      <c r="E196" s="265"/>
      <c r="F196" s="265"/>
      <c r="G196" s="265"/>
      <c r="H196" s="265"/>
      <c r="I196" s="200"/>
      <c r="J196" s="265"/>
      <c r="K196" s="200"/>
      <c r="L196" s="200"/>
      <c r="M196" s="200">
        <v>821.4</v>
      </c>
      <c r="N196" s="200"/>
      <c r="O196" s="200">
        <v>427.1</v>
      </c>
      <c r="P196" s="265"/>
      <c r="Q196" s="200"/>
      <c r="R196" s="265"/>
      <c r="S196" s="209">
        <v>500</v>
      </c>
      <c r="T196" s="141"/>
      <c r="U196" s="141" t="s">
        <v>279</v>
      </c>
      <c r="V196" s="287" t="s">
        <v>279</v>
      </c>
    </row>
    <row r="197" spans="1:22" s="35" customFormat="1" ht="15" customHeight="1" x14ac:dyDescent="0.3">
      <c r="A197" s="583"/>
      <c r="B197" s="419"/>
      <c r="C197" s="48">
        <v>2019</v>
      </c>
      <c r="D197" s="48"/>
      <c r="E197" s="48"/>
      <c r="F197" s="48"/>
      <c r="G197" s="143"/>
      <c r="H197" s="143"/>
      <c r="I197" s="143"/>
      <c r="J197" s="143"/>
      <c r="K197" s="143"/>
      <c r="L197" s="143"/>
      <c r="M197" s="143">
        <v>2020</v>
      </c>
      <c r="N197" s="143"/>
      <c r="O197" s="143">
        <v>2021</v>
      </c>
      <c r="P197" s="143"/>
      <c r="Q197" s="143">
        <v>2022</v>
      </c>
      <c r="R197" s="143"/>
      <c r="S197" s="143">
        <v>2022</v>
      </c>
      <c r="T197" s="51"/>
      <c r="U197" s="51"/>
      <c r="V197" s="52"/>
    </row>
    <row r="198" spans="1:22" s="35" customFormat="1" ht="90.75" customHeight="1" x14ac:dyDescent="0.3">
      <c r="A198" s="583"/>
      <c r="B198" s="142" t="s">
        <v>618</v>
      </c>
      <c r="C198" s="420">
        <v>77587</v>
      </c>
      <c r="D198" s="265"/>
      <c r="E198" s="265"/>
      <c r="F198" s="265"/>
      <c r="G198" s="265"/>
      <c r="H198" s="265"/>
      <c r="I198" s="200"/>
      <c r="J198" s="265"/>
      <c r="K198" s="200"/>
      <c r="L198" s="200"/>
      <c r="M198" s="420">
        <v>83323</v>
      </c>
      <c r="N198" s="420"/>
      <c r="O198" s="420">
        <v>84162</v>
      </c>
      <c r="P198" s="265"/>
      <c r="Q198" s="200"/>
      <c r="R198" s="265"/>
      <c r="S198" s="209">
        <v>109367</v>
      </c>
      <c r="T198" s="141"/>
      <c r="U198" s="141" t="s">
        <v>279</v>
      </c>
      <c r="V198" s="287" t="s">
        <v>279</v>
      </c>
    </row>
    <row r="199" spans="1:22" s="35" customFormat="1" ht="15" customHeight="1" x14ac:dyDescent="0.3">
      <c r="A199" s="583"/>
      <c r="B199" s="56"/>
      <c r="C199" s="48">
        <v>2019</v>
      </c>
      <c r="D199" s="48"/>
      <c r="E199" s="48"/>
      <c r="F199" s="48"/>
      <c r="G199" s="143"/>
      <c r="H199" s="143"/>
      <c r="I199" s="143"/>
      <c r="J199" s="143"/>
      <c r="K199" s="143"/>
      <c r="L199" s="143"/>
      <c r="M199" s="143">
        <v>2020</v>
      </c>
      <c r="N199" s="143"/>
      <c r="O199" s="143">
        <v>2021</v>
      </c>
      <c r="P199" s="143"/>
      <c r="Q199" s="143">
        <v>2022</v>
      </c>
      <c r="R199" s="143"/>
      <c r="S199" s="143">
        <v>2022</v>
      </c>
      <c r="T199" s="51"/>
      <c r="U199" s="51"/>
      <c r="V199" s="52"/>
    </row>
    <row r="200" spans="1:22" s="35" customFormat="1" ht="38.25" customHeight="1" x14ac:dyDescent="0.3">
      <c r="A200" s="583"/>
      <c r="B200" s="418" t="s">
        <v>616</v>
      </c>
      <c r="C200" s="420">
        <v>77576</v>
      </c>
      <c r="D200" s="265"/>
      <c r="E200" s="265"/>
      <c r="F200" s="265"/>
      <c r="G200" s="265"/>
      <c r="H200" s="265"/>
      <c r="I200" s="200"/>
      <c r="J200" s="265"/>
      <c r="K200" s="200"/>
      <c r="L200" s="200"/>
      <c r="M200" s="420">
        <v>83171</v>
      </c>
      <c r="N200" s="420"/>
      <c r="O200" s="420">
        <v>83970</v>
      </c>
      <c r="P200" s="265"/>
      <c r="Q200" s="200"/>
      <c r="R200" s="265"/>
      <c r="S200" s="209">
        <v>109333</v>
      </c>
      <c r="T200" s="141"/>
      <c r="U200" s="141" t="s">
        <v>279</v>
      </c>
      <c r="V200" s="287" t="s">
        <v>279</v>
      </c>
    </row>
    <row r="201" spans="1:22" s="35" customFormat="1" ht="15" customHeight="1" x14ac:dyDescent="0.3">
      <c r="A201" s="583"/>
      <c r="B201" s="419"/>
      <c r="C201" s="48">
        <v>2019</v>
      </c>
      <c r="D201" s="48"/>
      <c r="E201" s="48"/>
      <c r="F201" s="48"/>
      <c r="G201" s="143"/>
      <c r="H201" s="143"/>
      <c r="I201" s="143"/>
      <c r="J201" s="143"/>
      <c r="K201" s="143"/>
      <c r="L201" s="143"/>
      <c r="M201" s="143">
        <v>2020</v>
      </c>
      <c r="N201" s="143"/>
      <c r="O201" s="143">
        <v>2021</v>
      </c>
      <c r="P201" s="143"/>
      <c r="Q201" s="143">
        <v>2022</v>
      </c>
      <c r="R201" s="143"/>
      <c r="S201" s="143">
        <v>2022</v>
      </c>
      <c r="T201" s="51"/>
      <c r="U201" s="51"/>
      <c r="V201" s="52"/>
    </row>
    <row r="202" spans="1:22" s="35" customFormat="1" ht="39.75" customHeight="1" x14ac:dyDescent="0.3">
      <c r="A202" s="583"/>
      <c r="B202" s="418" t="s">
        <v>617</v>
      </c>
      <c r="C202" s="204">
        <v>11</v>
      </c>
      <c r="D202" s="265"/>
      <c r="E202" s="265"/>
      <c r="F202" s="265"/>
      <c r="G202" s="265"/>
      <c r="H202" s="265"/>
      <c r="I202" s="200"/>
      <c r="J202" s="265"/>
      <c r="K202" s="200"/>
      <c r="L202" s="200"/>
      <c r="M202" s="204">
        <v>152</v>
      </c>
      <c r="N202" s="204"/>
      <c r="O202" s="204">
        <v>192</v>
      </c>
      <c r="P202" s="265"/>
      <c r="Q202" s="200"/>
      <c r="R202" s="265"/>
      <c r="S202" s="209">
        <v>34</v>
      </c>
      <c r="T202" s="141"/>
      <c r="U202" s="141" t="s">
        <v>279</v>
      </c>
      <c r="V202" s="287" t="s">
        <v>279</v>
      </c>
    </row>
    <row r="203" spans="1:22" s="35" customFormat="1" ht="15" customHeight="1" x14ac:dyDescent="0.3">
      <c r="A203" s="583"/>
      <c r="B203" s="419"/>
      <c r="C203" s="48">
        <v>2019</v>
      </c>
      <c r="D203" s="48"/>
      <c r="E203" s="48"/>
      <c r="F203" s="48"/>
      <c r="G203" s="143"/>
      <c r="H203" s="143"/>
      <c r="I203" s="143"/>
      <c r="J203" s="143"/>
      <c r="K203" s="143"/>
      <c r="L203" s="143"/>
      <c r="M203" s="143">
        <v>2020</v>
      </c>
      <c r="N203" s="143"/>
      <c r="O203" s="143">
        <v>2021</v>
      </c>
      <c r="P203" s="143"/>
      <c r="Q203" s="143">
        <v>2022</v>
      </c>
      <c r="R203" s="143"/>
      <c r="S203" s="143">
        <v>2022</v>
      </c>
      <c r="T203" s="51"/>
      <c r="U203" s="51"/>
      <c r="V203" s="52"/>
    </row>
    <row r="204" spans="1:22" s="35" customFormat="1" ht="69" customHeight="1" x14ac:dyDescent="0.3">
      <c r="A204" s="583"/>
      <c r="B204" s="417" t="s">
        <v>619</v>
      </c>
      <c r="C204" s="420">
        <v>6.3</v>
      </c>
      <c r="D204" s="265"/>
      <c r="E204" s="265"/>
      <c r="F204" s="265"/>
      <c r="G204" s="265"/>
      <c r="H204" s="265"/>
      <c r="I204" s="200"/>
      <c r="J204" s="265"/>
      <c r="K204" s="200"/>
      <c r="L204" s="200"/>
      <c r="M204" s="204">
        <v>4.25</v>
      </c>
      <c r="N204" s="204"/>
      <c r="O204" s="204">
        <v>5.57</v>
      </c>
      <c r="P204" s="299"/>
      <c r="Q204" s="204">
        <v>4.83</v>
      </c>
      <c r="R204" s="265"/>
      <c r="S204" s="209">
        <v>4.5999999999999996</v>
      </c>
      <c r="T204" s="141"/>
      <c r="U204" s="141" t="s">
        <v>769</v>
      </c>
      <c r="V204" s="287" t="s">
        <v>769</v>
      </c>
    </row>
    <row r="205" spans="1:22" s="35" customFormat="1" ht="15" customHeight="1" x14ac:dyDescent="0.3">
      <c r="A205" s="583"/>
      <c r="B205" s="419"/>
      <c r="C205" s="48">
        <v>2019</v>
      </c>
      <c r="D205" s="48"/>
      <c r="E205" s="48"/>
      <c r="F205" s="48"/>
      <c r="G205" s="143"/>
      <c r="H205" s="143"/>
      <c r="I205" s="143"/>
      <c r="J205" s="143"/>
      <c r="K205" s="143"/>
      <c r="L205" s="143"/>
      <c r="M205" s="143">
        <v>2020</v>
      </c>
      <c r="N205" s="143"/>
      <c r="O205" s="143">
        <v>2021</v>
      </c>
      <c r="P205" s="143"/>
      <c r="Q205" s="143">
        <v>2022</v>
      </c>
      <c r="R205" s="143"/>
      <c r="S205" s="143">
        <v>2022</v>
      </c>
      <c r="T205" s="51"/>
      <c r="U205" s="51"/>
      <c r="V205" s="52"/>
    </row>
    <row r="206" spans="1:22" s="35" customFormat="1" ht="87" customHeight="1" x14ac:dyDescent="0.3">
      <c r="A206" s="583"/>
      <c r="B206" s="417" t="s">
        <v>620</v>
      </c>
      <c r="C206" s="121">
        <v>66583</v>
      </c>
      <c r="D206" s="152"/>
      <c r="E206" s="152"/>
      <c r="F206" s="152"/>
      <c r="G206" s="152"/>
      <c r="H206" s="152"/>
      <c r="I206" s="151"/>
      <c r="J206" s="152"/>
      <c r="K206" s="151"/>
      <c r="L206" s="151"/>
      <c r="M206" s="121">
        <v>48038</v>
      </c>
      <c r="N206" s="121"/>
      <c r="O206" s="121">
        <v>45051</v>
      </c>
      <c r="P206" s="265"/>
      <c r="Q206" s="121">
        <v>39811</v>
      </c>
      <c r="R206" s="265"/>
      <c r="S206" s="151">
        <v>43000</v>
      </c>
      <c r="T206" s="141"/>
      <c r="U206" s="141" t="s">
        <v>769</v>
      </c>
      <c r="V206" s="287" t="s">
        <v>769</v>
      </c>
    </row>
    <row r="207" spans="1:22" s="35" customFormat="1" ht="15" customHeight="1" x14ac:dyDescent="0.3">
      <c r="A207" s="584"/>
      <c r="B207" s="419"/>
      <c r="C207" s="48">
        <v>2019</v>
      </c>
      <c r="D207" s="48"/>
      <c r="E207" s="48"/>
      <c r="F207" s="48"/>
      <c r="G207" s="143"/>
      <c r="H207" s="143"/>
      <c r="I207" s="143"/>
      <c r="J207" s="143"/>
      <c r="K207" s="143"/>
      <c r="L207" s="143"/>
      <c r="M207" s="143">
        <v>2020</v>
      </c>
      <c r="N207" s="143"/>
      <c r="O207" s="143">
        <v>2021</v>
      </c>
      <c r="P207" s="143"/>
      <c r="Q207" s="143">
        <v>2022</v>
      </c>
      <c r="R207" s="143"/>
      <c r="S207" s="143">
        <v>2022</v>
      </c>
      <c r="T207" s="51"/>
      <c r="U207" s="51"/>
      <c r="V207" s="52"/>
    </row>
    <row r="208" spans="1:22" s="35" customFormat="1" ht="15" customHeight="1" x14ac:dyDescent="0.3">
      <c r="A208" s="592" t="s">
        <v>334</v>
      </c>
      <c r="B208" s="593"/>
      <c r="C208" s="593"/>
      <c r="D208" s="593"/>
      <c r="E208" s="593"/>
      <c r="F208" s="593"/>
      <c r="G208" s="593"/>
      <c r="H208" s="593"/>
      <c r="I208" s="593"/>
      <c r="J208" s="593"/>
      <c r="K208" s="593"/>
      <c r="L208" s="593"/>
      <c r="M208" s="593"/>
      <c r="N208" s="593"/>
      <c r="O208" s="593"/>
      <c r="P208" s="593"/>
      <c r="Q208" s="593"/>
      <c r="R208" s="593"/>
      <c r="S208" s="593"/>
      <c r="T208" s="593"/>
      <c r="U208" s="593"/>
      <c r="V208" s="594"/>
    </row>
    <row r="209" spans="1:22" s="35" customFormat="1" ht="15" customHeight="1" x14ac:dyDescent="0.3">
      <c r="A209" s="611" t="s">
        <v>1200</v>
      </c>
      <c r="B209" s="617" t="s">
        <v>621</v>
      </c>
      <c r="C209" s="618"/>
      <c r="D209" s="618"/>
      <c r="E209" s="618"/>
      <c r="F209" s="618"/>
      <c r="G209" s="618"/>
      <c r="H209" s="618"/>
      <c r="I209" s="618"/>
      <c r="J209" s="618"/>
      <c r="K209" s="618"/>
      <c r="L209" s="618"/>
      <c r="M209" s="618"/>
      <c r="N209" s="618"/>
      <c r="O209" s="618"/>
      <c r="P209" s="618"/>
      <c r="Q209" s="618"/>
      <c r="R209" s="618"/>
      <c r="S209" s="618"/>
      <c r="T209" s="618"/>
      <c r="U209" s="618"/>
      <c r="V209" s="619"/>
    </row>
    <row r="210" spans="1:22" s="35" customFormat="1" ht="90" customHeight="1" x14ac:dyDescent="0.3">
      <c r="A210" s="612"/>
      <c r="B210" s="421" t="s">
        <v>622</v>
      </c>
      <c r="C210" s="210">
        <v>5.0999999999999996</v>
      </c>
      <c r="D210" s="174"/>
      <c r="E210" s="187"/>
      <c r="F210" s="187"/>
      <c r="G210" s="187"/>
      <c r="H210" s="187"/>
      <c r="I210" s="159"/>
      <c r="J210" s="187"/>
      <c r="K210" s="159"/>
      <c r="L210" s="159"/>
      <c r="M210" s="159"/>
      <c r="N210" s="159"/>
      <c r="O210" s="210">
        <v>2</v>
      </c>
      <c r="P210" s="187"/>
      <c r="Q210" s="159"/>
      <c r="R210" s="187"/>
      <c r="S210" s="210">
        <v>0</v>
      </c>
      <c r="T210" s="175"/>
      <c r="U210" s="174" t="s">
        <v>770</v>
      </c>
      <c r="V210" s="188" t="s">
        <v>317</v>
      </c>
    </row>
    <row r="211" spans="1:22" s="35" customFormat="1" ht="15" customHeight="1" x14ac:dyDescent="0.3">
      <c r="A211" s="612"/>
      <c r="B211" s="309"/>
      <c r="C211" s="190">
        <v>2019</v>
      </c>
      <c r="D211" s="190"/>
      <c r="E211" s="190"/>
      <c r="F211" s="190"/>
      <c r="G211" s="190"/>
      <c r="H211" s="190"/>
      <c r="I211" s="190"/>
      <c r="J211" s="190"/>
      <c r="K211" s="190"/>
      <c r="L211" s="190"/>
      <c r="M211" s="143">
        <v>2020</v>
      </c>
      <c r="N211" s="143"/>
      <c r="O211" s="143">
        <v>2021</v>
      </c>
      <c r="P211" s="143"/>
      <c r="Q211" s="143">
        <v>2022</v>
      </c>
      <c r="R211" s="143"/>
      <c r="S211" s="143">
        <v>2022</v>
      </c>
      <c r="T211" s="175"/>
      <c r="U211" s="175"/>
      <c r="V211" s="203"/>
    </row>
    <row r="212" spans="1:22" s="35" customFormat="1" ht="90" customHeight="1" x14ac:dyDescent="0.3">
      <c r="A212" s="612"/>
      <c r="B212" s="421" t="s">
        <v>623</v>
      </c>
      <c r="C212" s="210">
        <v>39.1</v>
      </c>
      <c r="D212" s="174"/>
      <c r="E212" s="187"/>
      <c r="F212" s="187"/>
      <c r="G212" s="187"/>
      <c r="H212" s="187"/>
      <c r="I212" s="159"/>
      <c r="J212" s="187"/>
      <c r="K212" s="159"/>
      <c r="L212" s="159"/>
      <c r="M212" s="159"/>
      <c r="N212" s="159"/>
      <c r="O212" s="210">
        <v>31.4</v>
      </c>
      <c r="P212" s="187"/>
      <c r="Q212" s="159"/>
      <c r="R212" s="187"/>
      <c r="S212" s="210">
        <v>25.8</v>
      </c>
      <c r="T212" s="175"/>
      <c r="U212" s="174" t="s">
        <v>770</v>
      </c>
      <c r="V212" s="188" t="s">
        <v>317</v>
      </c>
    </row>
    <row r="213" spans="1:22" s="35" customFormat="1" ht="15" customHeight="1" x14ac:dyDescent="0.3">
      <c r="A213" s="613"/>
      <c r="B213" s="286"/>
      <c r="C213" s="143">
        <v>2019</v>
      </c>
      <c r="D213" s="143"/>
      <c r="E213" s="143"/>
      <c r="F213" s="143"/>
      <c r="G213" s="143"/>
      <c r="H213" s="143"/>
      <c r="I213" s="143"/>
      <c r="J213" s="143"/>
      <c r="K213" s="143"/>
      <c r="L213" s="143"/>
      <c r="M213" s="143">
        <v>2020</v>
      </c>
      <c r="N213" s="143"/>
      <c r="O213" s="143">
        <v>2021</v>
      </c>
      <c r="P213" s="143"/>
      <c r="Q213" s="143">
        <v>2022</v>
      </c>
      <c r="R213" s="143"/>
      <c r="S213" s="143">
        <v>2022</v>
      </c>
      <c r="T213" s="140"/>
      <c r="U213" s="140"/>
      <c r="V213" s="146"/>
    </row>
    <row r="214" spans="1:22" s="35" customFormat="1" ht="15" customHeight="1" x14ac:dyDescent="0.3">
      <c r="A214" s="97"/>
      <c r="B214" s="247"/>
      <c r="C214" s="243"/>
      <c r="D214" s="243"/>
      <c r="E214" s="243"/>
      <c r="F214" s="243"/>
      <c r="G214" s="243"/>
      <c r="H214" s="243"/>
      <c r="I214" s="243"/>
      <c r="J214" s="243"/>
      <c r="K214" s="243"/>
      <c r="L214" s="243"/>
      <c r="M214" s="243"/>
      <c r="N214" s="243"/>
      <c r="O214" s="243"/>
      <c r="P214" s="243"/>
      <c r="Q214" s="243"/>
      <c r="R214" s="243"/>
      <c r="S214" s="243"/>
      <c r="T214" s="245"/>
      <c r="U214" s="245"/>
      <c r="V214" s="246"/>
    </row>
    <row r="215" spans="1:22" s="35" customFormat="1" ht="15" customHeight="1" x14ac:dyDescent="0.3">
      <c r="A215" s="241"/>
      <c r="B215" s="71"/>
      <c r="C215" s="72"/>
      <c r="D215" s="72"/>
      <c r="E215" s="72"/>
      <c r="F215" s="72"/>
      <c r="G215" s="72"/>
      <c r="H215" s="72"/>
      <c r="I215" s="72"/>
      <c r="J215" s="72"/>
      <c r="K215" s="72"/>
      <c r="L215" s="72"/>
      <c r="M215" s="72"/>
      <c r="N215" s="72"/>
      <c r="O215" s="72"/>
      <c r="P215" s="72"/>
      <c r="Q215" s="72"/>
      <c r="R215" s="72"/>
      <c r="S215" s="72"/>
      <c r="T215" s="72"/>
      <c r="U215" s="72"/>
      <c r="V215" s="72"/>
    </row>
    <row r="216" spans="1:22" s="35" customFormat="1" ht="15" customHeight="1" x14ac:dyDescent="0.3">
      <c r="A216" s="578" t="s">
        <v>1201</v>
      </c>
      <c r="B216" s="578"/>
      <c r="C216" s="578"/>
      <c r="D216" s="578"/>
      <c r="E216" s="578"/>
      <c r="F216" s="578"/>
      <c r="G216" s="578"/>
      <c r="H216" s="578"/>
      <c r="I216" s="578"/>
      <c r="J216" s="578"/>
      <c r="K216" s="578"/>
      <c r="L216" s="578"/>
      <c r="M216" s="578"/>
      <c r="N216" s="578"/>
      <c r="O216" s="578"/>
      <c r="P216" s="578"/>
      <c r="Q216" s="578"/>
      <c r="R216" s="578"/>
      <c r="S216" s="578"/>
      <c r="T216" s="578"/>
      <c r="U216" s="578"/>
      <c r="V216" s="578"/>
    </row>
    <row r="217" spans="1:22" s="35" customFormat="1" ht="15" customHeight="1" x14ac:dyDescent="0.3">
      <c r="A217" s="578" t="s">
        <v>1202</v>
      </c>
      <c r="B217" s="578"/>
      <c r="C217" s="578"/>
      <c r="D217" s="578"/>
      <c r="E217" s="578"/>
      <c r="F217" s="578"/>
      <c r="G217" s="578"/>
      <c r="H217" s="578"/>
      <c r="I217" s="578"/>
      <c r="J217" s="578"/>
      <c r="K217" s="578"/>
      <c r="L217" s="578"/>
      <c r="M217" s="578"/>
      <c r="N217" s="578"/>
      <c r="O217" s="578"/>
      <c r="P217" s="578"/>
      <c r="Q217" s="578"/>
      <c r="R217" s="578"/>
      <c r="S217" s="578"/>
      <c r="T217" s="578"/>
      <c r="U217" s="578"/>
      <c r="V217" s="578"/>
    </row>
    <row r="218" spans="1:22" s="35" customFormat="1" ht="15" customHeight="1" x14ac:dyDescent="0.3">
      <c r="A218" s="578" t="s">
        <v>1203</v>
      </c>
      <c r="B218" s="578"/>
      <c r="C218" s="578"/>
      <c r="D218" s="578"/>
      <c r="E218" s="578"/>
      <c r="F218" s="578"/>
      <c r="G218" s="578"/>
      <c r="H218" s="578"/>
      <c r="I218" s="578"/>
      <c r="J218" s="578"/>
      <c r="K218" s="578"/>
      <c r="L218" s="578"/>
      <c r="M218" s="578"/>
      <c r="N218" s="578"/>
      <c r="O218" s="578"/>
      <c r="P218" s="578"/>
      <c r="Q218" s="578"/>
      <c r="R218" s="578"/>
      <c r="S218" s="578"/>
      <c r="T218" s="578"/>
      <c r="U218" s="578"/>
      <c r="V218" s="578"/>
    </row>
    <row r="219" spans="1:22" s="35" customFormat="1" ht="15" customHeight="1" x14ac:dyDescent="0.3">
      <c r="A219" s="578" t="s">
        <v>1204</v>
      </c>
      <c r="B219" s="578"/>
      <c r="C219" s="578"/>
      <c r="D219" s="578"/>
      <c r="E219" s="578"/>
      <c r="F219" s="578"/>
      <c r="G219" s="578"/>
      <c r="H219" s="578"/>
      <c r="I219" s="578"/>
      <c r="J219" s="578"/>
      <c r="K219" s="578"/>
      <c r="L219" s="578"/>
      <c r="M219" s="578"/>
      <c r="N219" s="578"/>
      <c r="O219" s="578"/>
      <c r="P219" s="578"/>
      <c r="Q219" s="578"/>
      <c r="R219" s="578"/>
      <c r="S219" s="578"/>
      <c r="T219" s="578"/>
      <c r="U219" s="578"/>
      <c r="V219" s="578"/>
    </row>
    <row r="220" spans="1:22" s="35" customFormat="1" ht="15" customHeight="1" x14ac:dyDescent="0.3">
      <c r="A220" s="591" t="s">
        <v>1205</v>
      </c>
      <c r="B220" s="578"/>
      <c r="C220" s="578"/>
      <c r="D220" s="578"/>
      <c r="E220" s="578"/>
      <c r="F220" s="578"/>
      <c r="G220" s="578"/>
      <c r="H220" s="578"/>
      <c r="I220" s="578"/>
      <c r="J220" s="578"/>
      <c r="K220" s="578"/>
      <c r="L220" s="578"/>
      <c r="M220" s="578"/>
      <c r="N220" s="578"/>
      <c r="O220" s="578"/>
      <c r="P220" s="578"/>
      <c r="Q220" s="578"/>
      <c r="R220" s="578"/>
      <c r="S220" s="578"/>
      <c r="T220" s="578"/>
      <c r="U220" s="578"/>
      <c r="V220" s="578"/>
    </row>
    <row r="221" spans="1:22" s="35" customFormat="1" ht="30" customHeight="1" x14ac:dyDescent="0.3">
      <c r="A221" s="578" t="s">
        <v>1206</v>
      </c>
      <c r="B221" s="578"/>
      <c r="C221" s="578"/>
      <c r="D221" s="578"/>
      <c r="E221" s="578"/>
      <c r="F221" s="578"/>
      <c r="G221" s="578"/>
      <c r="H221" s="578"/>
      <c r="I221" s="578"/>
      <c r="J221" s="578"/>
      <c r="K221" s="578"/>
      <c r="L221" s="578"/>
      <c r="M221" s="578"/>
      <c r="N221" s="578"/>
      <c r="O221" s="578"/>
      <c r="P221" s="578"/>
      <c r="Q221" s="578"/>
      <c r="R221" s="578"/>
      <c r="S221" s="578"/>
      <c r="T221" s="578"/>
      <c r="U221" s="578"/>
      <c r="V221" s="578"/>
    </row>
    <row r="222" spans="1:22" s="35" customFormat="1" ht="15" customHeight="1" x14ac:dyDescent="0.3">
      <c r="A222" s="578" t="s">
        <v>1207</v>
      </c>
      <c r="B222" s="578"/>
      <c r="C222" s="578"/>
      <c r="D222" s="578"/>
      <c r="E222" s="578"/>
      <c r="F222" s="578"/>
      <c r="G222" s="578"/>
      <c r="H222" s="578"/>
      <c r="I222" s="578"/>
      <c r="J222" s="578"/>
      <c r="K222" s="578"/>
      <c r="L222" s="578"/>
      <c r="M222" s="578"/>
      <c r="N222" s="578"/>
      <c r="O222" s="578"/>
      <c r="P222" s="578"/>
      <c r="Q222" s="578"/>
      <c r="R222" s="578"/>
      <c r="S222" s="578"/>
      <c r="T222" s="578"/>
      <c r="U222" s="578"/>
      <c r="V222" s="578"/>
    </row>
    <row r="223" spans="1:22" s="35" customFormat="1" ht="15" customHeight="1" x14ac:dyDescent="0.3">
      <c r="A223" s="74"/>
      <c r="B223" s="74"/>
      <c r="C223" s="74"/>
      <c r="D223" s="74"/>
      <c r="E223" s="74"/>
      <c r="F223" s="74"/>
      <c r="G223" s="74"/>
      <c r="H223" s="74"/>
      <c r="I223" s="74"/>
      <c r="J223" s="74"/>
      <c r="K223" s="74"/>
      <c r="L223" s="74"/>
      <c r="M223" s="74"/>
      <c r="N223" s="74"/>
      <c r="O223" s="74"/>
      <c r="P223" s="74"/>
      <c r="Q223" s="74"/>
      <c r="R223" s="74"/>
      <c r="S223" s="74"/>
      <c r="T223" s="74"/>
      <c r="U223" s="74"/>
      <c r="V223" s="74"/>
    </row>
    <row r="224" spans="1:22" s="35" customFormat="1" ht="15" customHeight="1" x14ac:dyDescent="0.3">
      <c r="A224" s="578"/>
      <c r="B224" s="578"/>
      <c r="C224" s="578"/>
      <c r="D224" s="578"/>
      <c r="E224" s="578"/>
      <c r="F224" s="578"/>
      <c r="G224" s="578"/>
      <c r="H224" s="578"/>
      <c r="I224" s="578"/>
      <c r="J224" s="578"/>
      <c r="K224" s="578"/>
      <c r="L224" s="578"/>
      <c r="M224" s="578"/>
      <c r="N224" s="578"/>
      <c r="O224" s="578"/>
      <c r="P224" s="578"/>
      <c r="Q224" s="578"/>
      <c r="R224" s="578"/>
      <c r="S224" s="578"/>
      <c r="T224" s="578"/>
      <c r="U224" s="578"/>
      <c r="V224" s="578"/>
    </row>
    <row r="225" spans="1:22" s="35" customFormat="1" ht="15" customHeight="1" x14ac:dyDescent="0.3">
      <c r="A225" s="73" t="s">
        <v>364</v>
      </c>
      <c r="B225" s="73"/>
      <c r="C225" s="73"/>
      <c r="D225" s="73"/>
      <c r="E225" s="73"/>
      <c r="F225" s="73"/>
      <c r="G225" s="73"/>
      <c r="H225" s="73"/>
      <c r="I225" s="73"/>
      <c r="J225" s="73"/>
      <c r="K225" s="73"/>
      <c r="L225" s="73"/>
      <c r="M225" s="73"/>
      <c r="N225" s="73"/>
      <c r="O225" s="73"/>
      <c r="P225" s="73"/>
      <c r="Q225" s="73"/>
      <c r="R225" s="73"/>
      <c r="S225" s="73"/>
      <c r="T225" s="73"/>
      <c r="U225" s="73"/>
      <c r="V225" s="73"/>
    </row>
    <row r="226" spans="1:22" s="35" customFormat="1" ht="15" customHeight="1" x14ac:dyDescent="0.3">
      <c r="A226" s="114" t="s">
        <v>1208</v>
      </c>
      <c r="B226" s="73"/>
      <c r="C226" s="73"/>
      <c r="D226" s="73"/>
      <c r="E226" s="73"/>
      <c r="F226" s="73"/>
      <c r="G226" s="114" t="s">
        <v>425</v>
      </c>
      <c r="H226" s="73"/>
      <c r="J226" s="73"/>
      <c r="K226" s="73"/>
      <c r="L226" s="73"/>
      <c r="M226" s="73"/>
      <c r="N226" s="73"/>
      <c r="O226" s="73"/>
      <c r="P226" s="73"/>
      <c r="Q226" s="73"/>
      <c r="R226" s="73"/>
      <c r="S226" s="73"/>
      <c r="T226" s="73"/>
      <c r="U226" s="73"/>
      <c r="V226" s="73"/>
    </row>
    <row r="227" spans="1:22" s="35" customFormat="1" ht="15" customHeight="1" x14ac:dyDescent="0.3">
      <c r="A227" s="114" t="s">
        <v>366</v>
      </c>
      <c r="B227" s="73"/>
      <c r="C227" s="73"/>
      <c r="D227" s="73"/>
      <c r="E227" s="73"/>
      <c r="F227" s="73"/>
      <c r="G227" s="114" t="s">
        <v>1211</v>
      </c>
      <c r="H227" s="73"/>
      <c r="J227" s="73"/>
      <c r="K227" s="73"/>
      <c r="L227" s="73"/>
      <c r="M227" s="73"/>
      <c r="N227" s="73"/>
      <c r="O227" s="73"/>
      <c r="P227" s="73"/>
      <c r="R227" s="73"/>
      <c r="S227" s="73"/>
      <c r="T227" s="73"/>
      <c r="U227" s="73"/>
      <c r="V227" s="73"/>
    </row>
    <row r="228" spans="1:22" s="35" customFormat="1" ht="15" customHeight="1" x14ac:dyDescent="0.3">
      <c r="A228" s="114" t="s">
        <v>416</v>
      </c>
      <c r="B228" s="73"/>
      <c r="C228" s="73"/>
      <c r="D228" s="73"/>
      <c r="E228" s="73"/>
      <c r="F228" s="73"/>
      <c r="G228" s="114" t="s">
        <v>1213</v>
      </c>
      <c r="H228" s="73"/>
      <c r="J228" s="73"/>
      <c r="K228" s="73"/>
      <c r="L228" s="73"/>
      <c r="M228" s="73"/>
      <c r="N228" s="73"/>
      <c r="O228" s="73"/>
      <c r="P228" s="73"/>
      <c r="R228" s="73"/>
      <c r="S228" s="73"/>
      <c r="T228" s="73"/>
      <c r="U228" s="73"/>
      <c r="V228" s="73"/>
    </row>
    <row r="229" spans="1:22" s="35" customFormat="1" ht="15" customHeight="1" x14ac:dyDescent="0.3">
      <c r="A229" s="114" t="s">
        <v>417</v>
      </c>
      <c r="B229" s="73"/>
      <c r="C229" s="73"/>
      <c r="D229" s="73"/>
      <c r="E229" s="73"/>
      <c r="F229" s="73"/>
      <c r="G229" s="114" t="s">
        <v>1212</v>
      </c>
      <c r="H229" s="73"/>
      <c r="J229" s="73"/>
      <c r="K229" s="73"/>
      <c r="L229" s="73"/>
      <c r="M229" s="73"/>
      <c r="N229" s="73"/>
      <c r="O229" s="73"/>
      <c r="P229" s="73"/>
      <c r="R229" s="73"/>
      <c r="S229" s="73"/>
      <c r="T229" s="73"/>
      <c r="U229" s="73"/>
      <c r="V229" s="73"/>
    </row>
    <row r="230" spans="1:22" s="35" customFormat="1" ht="15" customHeight="1" x14ac:dyDescent="0.3">
      <c r="A230" s="114" t="s">
        <v>419</v>
      </c>
      <c r="B230" s="33"/>
      <c r="C230" s="33"/>
      <c r="D230" s="33"/>
      <c r="E230" s="33"/>
      <c r="F230" s="33"/>
      <c r="G230" s="114" t="s">
        <v>426</v>
      </c>
      <c r="H230" s="33"/>
      <c r="J230" s="33"/>
      <c r="K230" s="33"/>
      <c r="L230" s="33"/>
      <c r="M230" s="33"/>
      <c r="N230" s="33"/>
      <c r="O230" s="33"/>
      <c r="P230" s="33"/>
      <c r="R230" s="33"/>
      <c r="S230" s="33"/>
      <c r="T230" s="33"/>
      <c r="U230" s="33"/>
      <c r="V230" s="33"/>
    </row>
    <row r="231" spans="1:22" s="35" customFormat="1" ht="15" customHeight="1" x14ac:dyDescent="0.3">
      <c r="A231" s="114" t="s">
        <v>420</v>
      </c>
      <c r="B231" s="33"/>
      <c r="C231" s="33"/>
      <c r="D231" s="33"/>
      <c r="E231" s="33"/>
      <c r="F231" s="33"/>
      <c r="G231" s="114" t="s">
        <v>404</v>
      </c>
      <c r="H231" s="33"/>
      <c r="J231" s="33"/>
      <c r="K231" s="33"/>
      <c r="L231" s="33"/>
      <c r="M231" s="33"/>
      <c r="N231" s="33"/>
      <c r="O231" s="33"/>
      <c r="P231" s="33"/>
      <c r="R231" s="33"/>
      <c r="S231" s="33"/>
      <c r="T231" s="33"/>
      <c r="U231" s="33"/>
      <c r="V231" s="33"/>
    </row>
    <row r="232" spans="1:22" s="35" customFormat="1" ht="15" customHeight="1" x14ac:dyDescent="0.3">
      <c r="A232" s="114" t="s">
        <v>421</v>
      </c>
      <c r="B232" s="33"/>
      <c r="C232" s="33"/>
      <c r="D232" s="33"/>
      <c r="E232" s="33"/>
      <c r="F232" s="33"/>
      <c r="G232" s="114" t="s">
        <v>383</v>
      </c>
      <c r="H232" s="33"/>
      <c r="J232" s="33"/>
      <c r="K232" s="33"/>
      <c r="L232" s="33"/>
      <c r="M232" s="33"/>
      <c r="N232" s="33"/>
      <c r="O232" s="33"/>
      <c r="P232" s="33"/>
      <c r="R232" s="33"/>
      <c r="S232" s="33"/>
      <c r="T232" s="33"/>
      <c r="U232" s="33"/>
      <c r="V232" s="33"/>
    </row>
    <row r="233" spans="1:22" s="35" customFormat="1" ht="15" customHeight="1" x14ac:dyDescent="0.3">
      <c r="A233" s="114" t="s">
        <v>422</v>
      </c>
      <c r="B233" s="33"/>
      <c r="C233" s="33"/>
      <c r="D233" s="33"/>
      <c r="E233" s="33"/>
      <c r="F233" s="33"/>
      <c r="G233" s="114" t="s">
        <v>374</v>
      </c>
      <c r="H233" s="33"/>
      <c r="I233" s="33"/>
      <c r="J233" s="33"/>
      <c r="K233" s="33"/>
      <c r="L233" s="33"/>
      <c r="M233" s="33"/>
      <c r="N233" s="33"/>
      <c r="O233" s="33"/>
      <c r="P233" s="33"/>
      <c r="R233" s="33"/>
      <c r="S233" s="33"/>
      <c r="T233" s="33"/>
      <c r="U233" s="33"/>
      <c r="V233" s="33"/>
    </row>
    <row r="234" spans="1:22" s="35" customFormat="1" ht="15" customHeight="1" x14ac:dyDescent="0.3">
      <c r="A234" s="114" t="s">
        <v>423</v>
      </c>
      <c r="B234" s="33"/>
      <c r="C234" s="33"/>
      <c r="D234" s="33"/>
      <c r="E234" s="33"/>
      <c r="F234" s="33"/>
      <c r="G234" s="114" t="s">
        <v>1214</v>
      </c>
      <c r="H234" s="33"/>
      <c r="I234" s="33"/>
      <c r="J234" s="33"/>
      <c r="K234" s="33"/>
      <c r="L234" s="33"/>
      <c r="M234" s="33"/>
      <c r="N234" s="33"/>
      <c r="O234" s="33"/>
      <c r="P234" s="33"/>
      <c r="R234" s="33"/>
      <c r="S234" s="33"/>
      <c r="T234" s="33"/>
      <c r="U234" s="33"/>
      <c r="V234" s="33"/>
    </row>
    <row r="235" spans="1:22" s="35" customFormat="1" ht="15" customHeight="1" x14ac:dyDescent="0.3">
      <c r="A235" s="114" t="s">
        <v>424</v>
      </c>
      <c r="B235" s="33"/>
      <c r="C235" s="33"/>
      <c r="D235" s="33"/>
      <c r="E235" s="33"/>
      <c r="F235" s="33"/>
      <c r="G235" s="114" t="s">
        <v>1210</v>
      </c>
      <c r="H235" s="33"/>
      <c r="I235" s="33"/>
      <c r="J235" s="33"/>
      <c r="K235" s="33"/>
      <c r="L235" s="33"/>
      <c r="M235" s="33"/>
      <c r="N235" s="33"/>
      <c r="O235" s="33"/>
      <c r="P235" s="33"/>
      <c r="R235" s="33"/>
      <c r="S235" s="33"/>
      <c r="T235" s="33"/>
      <c r="U235" s="33"/>
      <c r="V235" s="33"/>
    </row>
    <row r="236" spans="1:22" s="35" customFormat="1" ht="15" customHeight="1" x14ac:dyDescent="0.3">
      <c r="A236" s="114" t="s">
        <v>367</v>
      </c>
      <c r="B236" s="33"/>
      <c r="C236" s="33"/>
      <c r="D236" s="33"/>
      <c r="E236" s="33"/>
      <c r="F236" s="33"/>
      <c r="G236" s="114" t="s">
        <v>368</v>
      </c>
      <c r="H236" s="33"/>
      <c r="I236" s="33"/>
      <c r="J236" s="33"/>
      <c r="K236" s="33"/>
      <c r="L236" s="33"/>
      <c r="M236" s="33"/>
      <c r="N236" s="33"/>
      <c r="O236" s="33"/>
      <c r="P236" s="33"/>
      <c r="R236" s="33"/>
      <c r="S236" s="33"/>
      <c r="T236" s="33"/>
      <c r="U236" s="33"/>
      <c r="V236" s="33"/>
    </row>
    <row r="237" spans="1:22" s="35" customFormat="1" ht="15" customHeight="1" x14ac:dyDescent="0.3">
      <c r="A237" s="114" t="s">
        <v>377</v>
      </c>
      <c r="B237" s="33"/>
      <c r="C237" s="33"/>
      <c r="D237" s="33"/>
      <c r="E237" s="33"/>
      <c r="F237" s="33"/>
      <c r="G237" s="114" t="s">
        <v>369</v>
      </c>
      <c r="H237" s="33"/>
      <c r="I237" s="33"/>
      <c r="J237" s="33"/>
      <c r="K237" s="33"/>
      <c r="L237" s="33"/>
      <c r="M237" s="33"/>
      <c r="N237" s="33"/>
      <c r="O237" s="33"/>
      <c r="P237" s="33"/>
      <c r="R237" s="33"/>
      <c r="S237" s="33"/>
      <c r="T237" s="33"/>
      <c r="U237" s="33"/>
      <c r="V237" s="33"/>
    </row>
    <row r="238" spans="1:22" s="35" customFormat="1" ht="15" customHeight="1" x14ac:dyDescent="0.3">
      <c r="A238" s="114" t="s">
        <v>1209</v>
      </c>
      <c r="B238" s="33"/>
      <c r="C238" s="33"/>
      <c r="D238" s="33"/>
      <c r="E238" s="33"/>
      <c r="F238" s="33"/>
      <c r="G238" s="114" t="s">
        <v>1215</v>
      </c>
      <c r="H238" s="33"/>
      <c r="I238" s="33"/>
      <c r="J238" s="33"/>
      <c r="K238" s="33"/>
      <c r="L238" s="33"/>
      <c r="M238" s="33"/>
      <c r="N238" s="33"/>
      <c r="O238" s="33"/>
      <c r="P238" s="33"/>
      <c r="R238" s="33"/>
      <c r="S238" s="33"/>
      <c r="T238" s="33"/>
      <c r="U238" s="33"/>
      <c r="V238" s="33"/>
    </row>
    <row r="239" spans="1:22" s="35" customFormat="1" x14ac:dyDescent="0.3">
      <c r="B239" s="33"/>
      <c r="C239" s="33"/>
      <c r="D239" s="33"/>
      <c r="E239" s="33"/>
      <c r="F239" s="33"/>
      <c r="G239" s="33"/>
      <c r="H239" s="33"/>
      <c r="I239" s="33"/>
      <c r="J239" s="33"/>
      <c r="K239" s="33"/>
      <c r="L239" s="33"/>
      <c r="M239" s="33"/>
      <c r="N239" s="33"/>
      <c r="O239" s="33"/>
      <c r="P239" s="33"/>
      <c r="Q239" s="33"/>
      <c r="R239" s="33"/>
      <c r="S239" s="33"/>
      <c r="T239" s="33"/>
      <c r="U239" s="33"/>
      <c r="V239" s="33"/>
    </row>
    <row r="240" spans="1:22" s="35" customFormat="1" x14ac:dyDescent="0.3">
      <c r="B240" s="33"/>
      <c r="C240" s="33"/>
      <c r="D240" s="33"/>
      <c r="E240" s="33"/>
      <c r="F240" s="33"/>
      <c r="G240" s="33"/>
      <c r="H240" s="33"/>
      <c r="I240" s="33"/>
      <c r="J240" s="33"/>
      <c r="K240" s="33"/>
      <c r="L240" s="33"/>
      <c r="M240" s="33"/>
      <c r="N240" s="33"/>
      <c r="O240" s="33"/>
      <c r="P240" s="33"/>
      <c r="R240" s="33"/>
      <c r="S240" s="33"/>
      <c r="T240" s="33"/>
      <c r="U240" s="33"/>
      <c r="V240" s="33"/>
    </row>
    <row r="241" spans="1:22" s="35" customFormat="1" x14ac:dyDescent="0.3">
      <c r="B241" s="75"/>
      <c r="C241" s="75"/>
      <c r="D241" s="75"/>
      <c r="E241" s="75"/>
      <c r="F241" s="75"/>
      <c r="G241" s="75"/>
      <c r="H241" s="75"/>
      <c r="I241" s="75"/>
      <c r="J241" s="75"/>
      <c r="K241" s="75"/>
      <c r="L241" s="75"/>
      <c r="M241" s="75"/>
      <c r="N241" s="75"/>
      <c r="O241" s="75"/>
      <c r="P241" s="75"/>
      <c r="R241" s="75"/>
      <c r="S241" s="75"/>
      <c r="T241" s="75"/>
      <c r="U241" s="75"/>
      <c r="V241" s="75"/>
    </row>
    <row r="242" spans="1:22" s="35" customFormat="1" x14ac:dyDescent="0.3">
      <c r="B242" s="32"/>
      <c r="C242" s="33"/>
      <c r="D242" s="33"/>
      <c r="E242" s="33"/>
      <c r="F242" s="33"/>
      <c r="G242" s="33"/>
      <c r="H242" s="33"/>
      <c r="I242" s="33"/>
      <c r="J242" s="33"/>
      <c r="K242" s="33"/>
      <c r="L242" s="33"/>
      <c r="M242" s="33"/>
      <c r="N242" s="33"/>
      <c r="O242" s="33"/>
      <c r="P242" s="33"/>
      <c r="Q242" s="33"/>
      <c r="R242" s="33"/>
      <c r="S242" s="33"/>
      <c r="T242" s="33"/>
      <c r="U242" s="33"/>
      <c r="V242" s="33"/>
    </row>
    <row r="243" spans="1:22" s="35" customFormat="1" x14ac:dyDescent="0.3">
      <c r="B243" s="32"/>
      <c r="C243" s="33"/>
      <c r="D243" s="33"/>
      <c r="E243" s="33"/>
      <c r="F243" s="33"/>
      <c r="G243" s="33"/>
      <c r="H243" s="33"/>
      <c r="I243" s="33"/>
      <c r="J243" s="33"/>
      <c r="K243" s="33"/>
      <c r="L243" s="33"/>
      <c r="M243" s="33"/>
      <c r="N243" s="33"/>
      <c r="O243" s="33"/>
      <c r="P243" s="33"/>
      <c r="Q243" s="33"/>
      <c r="R243" s="33"/>
      <c r="S243" s="33"/>
      <c r="T243" s="33"/>
      <c r="U243" s="33"/>
      <c r="V243" s="33"/>
    </row>
    <row r="244" spans="1:22" s="35" customFormat="1" x14ac:dyDescent="0.3">
      <c r="B244" s="32"/>
      <c r="C244" s="33"/>
      <c r="D244" s="33"/>
      <c r="E244" s="33"/>
      <c r="F244" s="33"/>
      <c r="G244" s="33"/>
      <c r="H244" s="33"/>
      <c r="I244" s="33"/>
      <c r="J244" s="33"/>
      <c r="K244" s="33"/>
      <c r="L244" s="33"/>
      <c r="M244" s="33"/>
      <c r="N244" s="33"/>
      <c r="O244" s="33"/>
      <c r="P244" s="33"/>
      <c r="Q244" s="33"/>
      <c r="R244" s="33"/>
      <c r="S244" s="33"/>
      <c r="T244" s="33"/>
      <c r="U244" s="33"/>
      <c r="V244" s="33"/>
    </row>
    <row r="245" spans="1:22" s="76" customFormat="1" x14ac:dyDescent="0.3">
      <c r="B245" s="32"/>
      <c r="C245" s="33"/>
      <c r="D245" s="33"/>
      <c r="E245" s="33"/>
      <c r="F245" s="33"/>
      <c r="G245" s="33"/>
      <c r="H245" s="33"/>
      <c r="I245" s="33"/>
      <c r="J245" s="33"/>
      <c r="K245" s="33"/>
      <c r="L245" s="33"/>
      <c r="M245" s="33"/>
      <c r="N245" s="33"/>
      <c r="O245" s="33"/>
      <c r="P245" s="33"/>
      <c r="Q245" s="33"/>
      <c r="R245" s="33"/>
      <c r="S245" s="33"/>
      <c r="T245" s="33"/>
      <c r="U245" s="33"/>
      <c r="V245" s="33"/>
    </row>
    <row r="246" spans="1:22" s="76" customFormat="1" ht="14" x14ac:dyDescent="0.3">
      <c r="B246" s="78"/>
      <c r="C246" s="29"/>
      <c r="D246" s="29"/>
      <c r="E246" s="29"/>
      <c r="F246" s="29"/>
      <c r="G246" s="29"/>
      <c r="H246" s="29"/>
      <c r="I246" s="29"/>
      <c r="J246" s="29"/>
      <c r="K246" s="29"/>
      <c r="L246" s="29"/>
      <c r="M246" s="29"/>
      <c r="N246" s="29"/>
      <c r="O246" s="29"/>
      <c r="P246" s="29"/>
      <c r="Q246" s="29"/>
      <c r="R246" s="29"/>
      <c r="S246" s="29"/>
      <c r="T246" s="29"/>
      <c r="U246" s="29"/>
      <c r="V246" s="29"/>
    </row>
    <row r="247" spans="1:22" s="76" customFormat="1" ht="14" x14ac:dyDescent="0.3">
      <c r="B247" s="78"/>
      <c r="C247" s="29"/>
      <c r="D247" s="29"/>
      <c r="E247" s="29"/>
      <c r="F247" s="29"/>
      <c r="G247" s="29"/>
      <c r="H247" s="29"/>
      <c r="I247" s="29"/>
      <c r="J247" s="29"/>
      <c r="K247" s="29"/>
      <c r="L247" s="29"/>
      <c r="M247" s="29"/>
      <c r="N247" s="29"/>
      <c r="O247" s="29"/>
      <c r="P247" s="29"/>
      <c r="Q247" s="29"/>
      <c r="R247" s="29"/>
      <c r="S247" s="29"/>
      <c r="T247" s="29"/>
      <c r="U247" s="29"/>
      <c r="V247" s="29"/>
    </row>
    <row r="248" spans="1:22" s="76" customFormat="1" ht="14" x14ac:dyDescent="0.3">
      <c r="B248" s="78"/>
      <c r="C248" s="29"/>
      <c r="D248" s="29"/>
      <c r="E248" s="29"/>
      <c r="F248" s="29"/>
      <c r="G248" s="29"/>
      <c r="H248" s="29"/>
      <c r="I248" s="29"/>
      <c r="J248" s="29"/>
      <c r="K248" s="29"/>
      <c r="L248" s="29"/>
      <c r="M248" s="29"/>
      <c r="N248" s="29"/>
      <c r="O248" s="29"/>
      <c r="P248" s="29"/>
      <c r="Q248" s="29"/>
      <c r="R248" s="29"/>
      <c r="S248" s="29"/>
      <c r="T248" s="29"/>
      <c r="U248" s="29"/>
      <c r="V248" s="29"/>
    </row>
    <row r="249" spans="1:22" s="76" customFormat="1" ht="14" x14ac:dyDescent="0.3">
      <c r="B249" s="78"/>
      <c r="C249" s="29"/>
      <c r="D249" s="29"/>
      <c r="E249" s="29"/>
      <c r="F249" s="29"/>
      <c r="G249" s="29"/>
      <c r="H249" s="29"/>
      <c r="I249" s="29"/>
      <c r="J249" s="29"/>
      <c r="K249" s="29"/>
      <c r="L249" s="29"/>
      <c r="M249" s="29"/>
      <c r="N249" s="29"/>
      <c r="O249" s="29"/>
      <c r="P249" s="29"/>
      <c r="Q249" s="29"/>
      <c r="R249" s="29"/>
      <c r="S249" s="29"/>
      <c r="T249" s="29"/>
      <c r="U249" s="29"/>
      <c r="V249" s="29"/>
    </row>
    <row r="250" spans="1:22" s="81" customFormat="1" x14ac:dyDescent="0.25">
      <c r="B250" s="78"/>
      <c r="C250" s="29"/>
      <c r="D250" s="29"/>
      <c r="E250" s="29"/>
      <c r="F250" s="29"/>
      <c r="G250" s="29"/>
      <c r="H250" s="29"/>
      <c r="I250" s="29"/>
      <c r="J250" s="29"/>
      <c r="K250" s="29"/>
      <c r="L250" s="29"/>
      <c r="M250" s="29"/>
      <c r="N250" s="29"/>
      <c r="O250" s="29"/>
      <c r="P250" s="29"/>
      <c r="Q250" s="29"/>
      <c r="R250" s="29"/>
      <c r="S250" s="29"/>
      <c r="T250" s="29"/>
      <c r="U250" s="29"/>
      <c r="V250" s="29"/>
    </row>
    <row r="251" spans="1:22" x14ac:dyDescent="0.25">
      <c r="A251" s="80"/>
    </row>
  </sheetData>
  <mergeCells count="57">
    <mergeCell ref="A171:V171"/>
    <mergeCell ref="B136:V136"/>
    <mergeCell ref="A182:V182"/>
    <mergeCell ref="B187:V187"/>
    <mergeCell ref="A10:A28"/>
    <mergeCell ref="A29:V29"/>
    <mergeCell ref="B179:V179"/>
    <mergeCell ref="A161:A162"/>
    <mergeCell ref="A156:A160"/>
    <mergeCell ref="B85:V85"/>
    <mergeCell ref="A103:A109"/>
    <mergeCell ref="A118:A119"/>
    <mergeCell ref="A151:V151"/>
    <mergeCell ref="A152:A155"/>
    <mergeCell ref="B156:V156"/>
    <mergeCell ref="A132:A135"/>
    <mergeCell ref="A224:V224"/>
    <mergeCell ref="A216:V216"/>
    <mergeCell ref="A217:V217"/>
    <mergeCell ref="A218:V218"/>
    <mergeCell ref="A219:V219"/>
    <mergeCell ref="A220:V220"/>
    <mergeCell ref="A221:V221"/>
    <mergeCell ref="A222:V222"/>
    <mergeCell ref="B209:V209"/>
    <mergeCell ref="A208:V208"/>
    <mergeCell ref="A183:A186"/>
    <mergeCell ref="A192:A207"/>
    <mergeCell ref="A172:V172"/>
    <mergeCell ref="B173:V173"/>
    <mergeCell ref="A173:A177"/>
    <mergeCell ref="A187:A191"/>
    <mergeCell ref="A179:A181"/>
    <mergeCell ref="A178:V178"/>
    <mergeCell ref="A209:A213"/>
    <mergeCell ref="A9:V9"/>
    <mergeCell ref="E2:R3"/>
    <mergeCell ref="A30:A84"/>
    <mergeCell ref="T2:T3"/>
    <mergeCell ref="A85:A102"/>
    <mergeCell ref="A7:V7"/>
    <mergeCell ref="U2:U3"/>
    <mergeCell ref="A2:A3"/>
    <mergeCell ref="B2:B3"/>
    <mergeCell ref="A4:V4"/>
    <mergeCell ref="A5:V5"/>
    <mergeCell ref="V2:V3"/>
    <mergeCell ref="S2:S3"/>
    <mergeCell ref="C2:D3"/>
    <mergeCell ref="A110:A113"/>
    <mergeCell ref="A131:V131"/>
    <mergeCell ref="A163:A170"/>
    <mergeCell ref="A114:A117"/>
    <mergeCell ref="A124:A127"/>
    <mergeCell ref="A128:A130"/>
    <mergeCell ref="A136:A150"/>
    <mergeCell ref="A120:A123"/>
  </mergeCells>
  <printOptions horizontalCentered="1"/>
  <pageMargins left="0.196850393700787" right="0.196850393700787" top="0.39370078740157499" bottom="0.39370078740157499" header="0.31496062992126" footer="0.31496062992126"/>
  <pageSetup paperSize="9" scale="51" fitToHeight="0" orientation="landscape" r:id="rId1"/>
  <rowBreaks count="6" manualBreakCount="6">
    <brk id="38" max="21" man="1"/>
    <brk id="71" max="21" man="1"/>
    <brk id="105" max="21" man="1"/>
    <brk id="127" max="21" man="1"/>
    <brk id="150" max="21" man="1"/>
    <brk id="175"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pageSetUpPr fitToPage="1"/>
  </sheetPr>
  <dimension ref="A1:V136"/>
  <sheetViews>
    <sheetView view="pageBreakPreview" zoomScaleNormal="7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453125" style="78" customWidth="1"/>
    <col min="3" max="3" width="17.26953125" style="29" customWidth="1"/>
    <col min="4" max="4" width="2.7265625" style="29" customWidth="1"/>
    <col min="5" max="5" width="17.26953125" style="29" customWidth="1"/>
    <col min="6" max="6" width="2.7265625" style="29" customWidth="1"/>
    <col min="7" max="7" width="17.26953125" style="29" customWidth="1"/>
    <col min="8" max="8" width="2.7265625" style="29" customWidth="1"/>
    <col min="9" max="9" width="17.26953125" style="29" customWidth="1"/>
    <col min="10" max="10" width="2.7265625" style="29" customWidth="1"/>
    <col min="11" max="11" width="17.1796875" style="29" customWidth="1"/>
    <col min="12" max="12" width="3" style="29" customWidth="1"/>
    <col min="13" max="13" width="17.1796875" style="29" customWidth="1"/>
    <col min="14" max="14" width="2.7265625" style="29" customWidth="1"/>
    <col min="15" max="15" width="17.1796875" style="29" customWidth="1"/>
    <col min="16" max="16" width="2.7265625" style="29" customWidth="1"/>
    <col min="17" max="17" width="17.1796875" style="29" customWidth="1"/>
    <col min="18" max="18" width="2.7265625" style="29" customWidth="1"/>
    <col min="19" max="19" width="17.26953125" style="29" customWidth="1"/>
    <col min="20" max="20" width="13.26953125" style="29" customWidth="1"/>
    <col min="21" max="22" width="18.54296875" style="29" customWidth="1"/>
    <col min="23" max="16384" width="9.1796875" style="80"/>
  </cols>
  <sheetData>
    <row r="1" spans="1:22" s="35" customFormat="1" ht="12.4" customHeight="1" x14ac:dyDescent="0.3">
      <c r="A1" s="31"/>
      <c r="B1" s="32"/>
      <c r="C1" s="33"/>
      <c r="D1" s="33"/>
      <c r="E1" s="33"/>
      <c r="F1" s="33"/>
      <c r="G1" s="33"/>
      <c r="H1" s="33"/>
      <c r="I1" s="33"/>
      <c r="J1" s="33"/>
      <c r="K1" s="33"/>
      <c r="L1" s="33"/>
      <c r="M1" s="33"/>
      <c r="N1" s="33"/>
      <c r="O1" s="33"/>
      <c r="P1" s="33"/>
      <c r="Q1" s="33"/>
      <c r="R1" s="33"/>
      <c r="S1" s="33"/>
      <c r="T1" s="33"/>
      <c r="U1" s="33"/>
      <c r="V1" s="33"/>
    </row>
    <row r="2" spans="1:22" s="35" customFormat="1" ht="36" customHeight="1" x14ac:dyDescent="0.3">
      <c r="A2" s="576" t="s">
        <v>97</v>
      </c>
      <c r="B2" s="570" t="s">
        <v>96</v>
      </c>
      <c r="C2" s="572" t="s">
        <v>1216</v>
      </c>
      <c r="D2" s="573"/>
      <c r="E2" s="561" t="s">
        <v>113</v>
      </c>
      <c r="F2" s="562"/>
      <c r="G2" s="562"/>
      <c r="H2" s="562"/>
      <c r="I2" s="562"/>
      <c r="J2" s="562"/>
      <c r="K2" s="562"/>
      <c r="L2" s="562"/>
      <c r="M2" s="562"/>
      <c r="N2" s="562"/>
      <c r="O2" s="562"/>
      <c r="P2" s="562"/>
      <c r="Q2" s="562"/>
      <c r="R2" s="563"/>
      <c r="S2" s="570" t="s">
        <v>1187</v>
      </c>
      <c r="T2" s="570" t="s">
        <v>302</v>
      </c>
      <c r="U2" s="570" t="s">
        <v>1188</v>
      </c>
      <c r="V2" s="570" t="s">
        <v>1189</v>
      </c>
    </row>
    <row r="3" spans="1:22" s="35" customFormat="1" ht="36" customHeight="1" x14ac:dyDescent="0.3">
      <c r="A3" s="577"/>
      <c r="B3" s="571"/>
      <c r="C3" s="574"/>
      <c r="D3" s="575"/>
      <c r="E3" s="564"/>
      <c r="F3" s="565"/>
      <c r="G3" s="565"/>
      <c r="H3" s="565"/>
      <c r="I3" s="565"/>
      <c r="J3" s="565"/>
      <c r="K3" s="565"/>
      <c r="L3" s="565"/>
      <c r="M3" s="565"/>
      <c r="N3" s="565"/>
      <c r="O3" s="565"/>
      <c r="P3" s="565"/>
      <c r="Q3" s="565"/>
      <c r="R3" s="566"/>
      <c r="S3" s="571"/>
      <c r="T3" s="571"/>
      <c r="U3" s="571"/>
      <c r="V3" s="571"/>
    </row>
    <row r="4" spans="1:22" s="35" customFormat="1" ht="15" customHeight="1" x14ac:dyDescent="0.3">
      <c r="A4" s="595" t="s">
        <v>120</v>
      </c>
      <c r="B4" s="596"/>
      <c r="C4" s="596"/>
      <c r="D4" s="596"/>
      <c r="E4" s="596"/>
      <c r="F4" s="596"/>
      <c r="G4" s="596"/>
      <c r="H4" s="596"/>
      <c r="I4" s="596"/>
      <c r="J4" s="596"/>
      <c r="K4" s="596"/>
      <c r="L4" s="596"/>
      <c r="M4" s="596"/>
      <c r="N4" s="596"/>
      <c r="O4" s="596"/>
      <c r="P4" s="596"/>
      <c r="Q4" s="596"/>
      <c r="R4" s="596"/>
      <c r="S4" s="596"/>
      <c r="T4" s="596"/>
      <c r="U4" s="596"/>
      <c r="V4" s="597"/>
    </row>
    <row r="5" spans="1:22" s="35" customFormat="1" ht="15" customHeight="1" x14ac:dyDescent="0.3">
      <c r="A5" s="592" t="s">
        <v>98</v>
      </c>
      <c r="B5" s="593"/>
      <c r="C5" s="593"/>
      <c r="D5" s="593"/>
      <c r="E5" s="593"/>
      <c r="F5" s="593"/>
      <c r="G5" s="593"/>
      <c r="H5" s="593"/>
      <c r="I5" s="593"/>
      <c r="J5" s="593"/>
      <c r="K5" s="593"/>
      <c r="L5" s="593"/>
      <c r="M5" s="593"/>
      <c r="N5" s="593"/>
      <c r="O5" s="593"/>
      <c r="P5" s="593"/>
      <c r="Q5" s="593"/>
      <c r="R5" s="593"/>
      <c r="S5" s="593"/>
      <c r="T5" s="593"/>
      <c r="U5" s="593"/>
      <c r="V5" s="594"/>
    </row>
    <row r="6" spans="1:22" s="35" customFormat="1" ht="15" customHeight="1" x14ac:dyDescent="0.3">
      <c r="A6" s="37" t="s">
        <v>508</v>
      </c>
      <c r="B6" s="38"/>
      <c r="C6" s="38"/>
      <c r="D6" s="38"/>
      <c r="E6" s="38"/>
      <c r="F6" s="38"/>
      <c r="G6" s="38"/>
      <c r="H6" s="38"/>
      <c r="I6" s="38"/>
      <c r="J6" s="38"/>
      <c r="K6" s="38"/>
      <c r="L6" s="38"/>
      <c r="M6" s="38"/>
      <c r="N6" s="38"/>
      <c r="O6" s="38"/>
      <c r="P6" s="38"/>
      <c r="Q6" s="38"/>
      <c r="R6" s="38"/>
      <c r="S6" s="38"/>
      <c r="T6" s="38"/>
      <c r="U6" s="38"/>
      <c r="V6" s="39"/>
    </row>
    <row r="7" spans="1:22" s="35" customFormat="1" ht="15" customHeight="1" x14ac:dyDescent="0.3">
      <c r="A7" s="592" t="s">
        <v>99</v>
      </c>
      <c r="B7" s="593"/>
      <c r="C7" s="593"/>
      <c r="D7" s="593"/>
      <c r="E7" s="593"/>
      <c r="F7" s="593"/>
      <c r="G7" s="593"/>
      <c r="H7" s="593"/>
      <c r="I7" s="593"/>
      <c r="J7" s="593"/>
      <c r="K7" s="593"/>
      <c r="L7" s="593"/>
      <c r="M7" s="593"/>
      <c r="N7" s="593"/>
      <c r="O7" s="593"/>
      <c r="P7" s="593"/>
      <c r="Q7" s="593"/>
      <c r="R7" s="593"/>
      <c r="S7" s="593"/>
      <c r="T7" s="593"/>
      <c r="U7" s="593"/>
      <c r="V7" s="594"/>
    </row>
    <row r="8" spans="1:22" s="35" customFormat="1" ht="15" customHeight="1" x14ac:dyDescent="0.3">
      <c r="A8" s="37" t="s">
        <v>575</v>
      </c>
      <c r="B8" s="38"/>
      <c r="C8" s="38"/>
      <c r="D8" s="38"/>
      <c r="E8" s="38"/>
      <c r="F8" s="38"/>
      <c r="G8" s="38"/>
      <c r="H8" s="38"/>
      <c r="I8" s="38"/>
      <c r="J8" s="38"/>
      <c r="K8" s="38"/>
      <c r="L8" s="38"/>
      <c r="M8" s="38"/>
      <c r="N8" s="38"/>
      <c r="O8" s="38"/>
      <c r="P8" s="38"/>
      <c r="Q8" s="38"/>
      <c r="R8" s="38"/>
      <c r="S8" s="38"/>
      <c r="T8" s="38"/>
      <c r="U8" s="38"/>
      <c r="V8" s="39"/>
    </row>
    <row r="9" spans="1:22" s="35" customFormat="1" ht="15" customHeight="1" x14ac:dyDescent="0.3">
      <c r="A9" s="592" t="s">
        <v>624</v>
      </c>
      <c r="B9" s="593"/>
      <c r="C9" s="593"/>
      <c r="D9" s="593"/>
      <c r="E9" s="593"/>
      <c r="F9" s="593"/>
      <c r="G9" s="593"/>
      <c r="H9" s="593"/>
      <c r="I9" s="593"/>
      <c r="J9" s="593"/>
      <c r="K9" s="593"/>
      <c r="L9" s="593"/>
      <c r="M9" s="593"/>
      <c r="N9" s="593"/>
      <c r="O9" s="593"/>
      <c r="P9" s="593"/>
      <c r="Q9" s="593"/>
      <c r="R9" s="593"/>
      <c r="S9" s="593"/>
      <c r="T9" s="593"/>
      <c r="U9" s="593"/>
      <c r="V9" s="594"/>
    </row>
    <row r="10" spans="1:22" s="35" customFormat="1" ht="73.5" customHeight="1" x14ac:dyDescent="0.3">
      <c r="A10" s="582" t="s">
        <v>625</v>
      </c>
      <c r="B10" s="147" t="s">
        <v>626</v>
      </c>
      <c r="C10" s="205" t="s">
        <v>1217</v>
      </c>
      <c r="D10" s="139"/>
      <c r="E10" s="208"/>
      <c r="F10" s="139"/>
      <c r="G10" s="208">
        <v>7</v>
      </c>
      <c r="H10" s="139"/>
      <c r="I10" s="208">
        <v>7.3</v>
      </c>
      <c r="J10" s="273"/>
      <c r="K10" s="148">
        <v>5.5</v>
      </c>
      <c r="L10" s="273"/>
      <c r="M10" s="208">
        <v>-13.2</v>
      </c>
      <c r="N10" s="273"/>
      <c r="O10" s="208">
        <v>8.5</v>
      </c>
      <c r="P10" s="139"/>
      <c r="Q10" s="208">
        <v>6.5</v>
      </c>
      <c r="R10" s="139"/>
      <c r="S10" s="148" t="s">
        <v>445</v>
      </c>
      <c r="T10" s="141"/>
      <c r="U10" s="141" t="s">
        <v>141</v>
      </c>
      <c r="V10" s="149" t="s">
        <v>0</v>
      </c>
    </row>
    <row r="11" spans="1:22" s="35" customFormat="1" ht="15" customHeight="1" x14ac:dyDescent="0.3">
      <c r="A11" s="583"/>
      <c r="B11" s="142"/>
      <c r="C11" s="143">
        <v>2016</v>
      </c>
      <c r="D11" s="143"/>
      <c r="E11" s="143"/>
      <c r="F11" s="143"/>
      <c r="G11" s="143">
        <v>2017</v>
      </c>
      <c r="H11" s="143"/>
      <c r="I11" s="143">
        <v>2018</v>
      </c>
      <c r="J11" s="143"/>
      <c r="K11" s="143">
        <v>2019</v>
      </c>
      <c r="L11" s="143"/>
      <c r="M11" s="143">
        <v>2020</v>
      </c>
      <c r="N11" s="143"/>
      <c r="O11" s="143">
        <v>2021</v>
      </c>
      <c r="P11" s="143"/>
      <c r="Q11" s="143">
        <v>2022</v>
      </c>
      <c r="R11" s="143"/>
      <c r="S11" s="143">
        <v>2022</v>
      </c>
      <c r="T11" s="140"/>
      <c r="U11" s="140"/>
      <c r="V11" s="146"/>
    </row>
    <row r="12" spans="1:22" s="35" customFormat="1" ht="15" customHeight="1" x14ac:dyDescent="0.3">
      <c r="A12" s="579" t="s">
        <v>101</v>
      </c>
      <c r="B12" s="580"/>
      <c r="C12" s="580"/>
      <c r="D12" s="580"/>
      <c r="E12" s="580"/>
      <c r="F12" s="580"/>
      <c r="G12" s="580"/>
      <c r="H12" s="580"/>
      <c r="I12" s="580"/>
      <c r="J12" s="580"/>
      <c r="K12" s="580"/>
      <c r="L12" s="580"/>
      <c r="M12" s="580"/>
      <c r="N12" s="580"/>
      <c r="O12" s="580"/>
      <c r="P12" s="580"/>
      <c r="Q12" s="580"/>
      <c r="R12" s="580"/>
      <c r="S12" s="580"/>
      <c r="T12" s="580"/>
      <c r="U12" s="580"/>
      <c r="V12" s="581"/>
    </row>
    <row r="13" spans="1:22" s="35" customFormat="1" ht="54" customHeight="1" x14ac:dyDescent="0.3">
      <c r="A13" s="582" t="s">
        <v>627</v>
      </c>
      <c r="B13" s="147" t="s">
        <v>121</v>
      </c>
      <c r="C13" s="148">
        <v>19.100000000000001</v>
      </c>
      <c r="D13" s="148"/>
      <c r="E13" s="148"/>
      <c r="F13" s="148"/>
      <c r="G13" s="148">
        <v>19.3</v>
      </c>
      <c r="H13" s="148"/>
      <c r="I13" s="148">
        <v>19.100000000000001</v>
      </c>
      <c r="J13" s="273"/>
      <c r="K13" s="148">
        <v>18.7</v>
      </c>
      <c r="L13" s="273"/>
      <c r="M13" s="208">
        <v>18.600000000000001</v>
      </c>
      <c r="N13" s="273"/>
      <c r="O13" s="208">
        <v>19.2</v>
      </c>
      <c r="P13" s="148"/>
      <c r="Q13" s="208">
        <v>18.7</v>
      </c>
      <c r="R13" s="148"/>
      <c r="S13" s="148" t="s">
        <v>446</v>
      </c>
      <c r="T13" s="141"/>
      <c r="U13" s="141" t="s">
        <v>141</v>
      </c>
      <c r="V13" s="399" t="s">
        <v>141</v>
      </c>
    </row>
    <row r="14" spans="1:22" s="35" customFormat="1" ht="15" customHeight="1" x14ac:dyDescent="0.3">
      <c r="A14" s="583"/>
      <c r="B14" s="142"/>
      <c r="C14" s="143">
        <v>2016</v>
      </c>
      <c r="D14" s="143"/>
      <c r="E14" s="143"/>
      <c r="F14" s="143"/>
      <c r="G14" s="143">
        <v>2017</v>
      </c>
      <c r="H14" s="143"/>
      <c r="I14" s="143">
        <v>2018</v>
      </c>
      <c r="J14" s="143"/>
      <c r="K14" s="143">
        <v>2019</v>
      </c>
      <c r="L14" s="143"/>
      <c r="M14" s="143">
        <v>2020</v>
      </c>
      <c r="N14" s="143"/>
      <c r="O14" s="143">
        <v>2021</v>
      </c>
      <c r="P14" s="143"/>
      <c r="Q14" s="143">
        <v>2022</v>
      </c>
      <c r="R14" s="143"/>
      <c r="S14" s="143">
        <v>2022</v>
      </c>
      <c r="T14" s="140"/>
      <c r="U14" s="140"/>
      <c r="V14" s="146"/>
    </row>
    <row r="15" spans="1:22" s="35" customFormat="1" ht="54" customHeight="1" x14ac:dyDescent="0.3">
      <c r="A15" s="583"/>
      <c r="B15" s="147" t="s">
        <v>628</v>
      </c>
      <c r="C15" s="422">
        <v>1354.9</v>
      </c>
      <c r="D15" s="148"/>
      <c r="E15" s="148"/>
      <c r="F15" s="148"/>
      <c r="G15" s="422">
        <v>1897</v>
      </c>
      <c r="H15" s="422"/>
      <c r="I15" s="422">
        <v>1136.4000000000001</v>
      </c>
      <c r="J15" s="422"/>
      <c r="K15" s="422">
        <v>760.2</v>
      </c>
      <c r="L15" s="422"/>
      <c r="M15" s="422">
        <v>-3716.3</v>
      </c>
      <c r="N15" s="422"/>
      <c r="O15" s="422">
        <v>2244</v>
      </c>
      <c r="P15" s="148"/>
      <c r="Q15" s="422">
        <v>1162</v>
      </c>
      <c r="R15" s="148"/>
      <c r="S15" s="148" t="s">
        <v>629</v>
      </c>
      <c r="T15" s="141"/>
      <c r="U15" s="141" t="s">
        <v>141</v>
      </c>
      <c r="V15" s="399" t="s">
        <v>141</v>
      </c>
    </row>
    <row r="16" spans="1:22" s="35" customFormat="1" ht="15" customHeight="1" x14ac:dyDescent="0.3">
      <c r="A16" s="584"/>
      <c r="B16" s="142"/>
      <c r="C16" s="143">
        <v>2016</v>
      </c>
      <c r="D16" s="143"/>
      <c r="E16" s="143"/>
      <c r="F16" s="143"/>
      <c r="G16" s="143">
        <v>2017</v>
      </c>
      <c r="H16" s="143"/>
      <c r="I16" s="143">
        <v>2018</v>
      </c>
      <c r="J16" s="143"/>
      <c r="K16" s="143">
        <v>2019</v>
      </c>
      <c r="L16" s="143"/>
      <c r="M16" s="143">
        <v>2020</v>
      </c>
      <c r="N16" s="143"/>
      <c r="O16" s="143">
        <v>2021</v>
      </c>
      <c r="P16" s="143"/>
      <c r="Q16" s="143">
        <v>2022</v>
      </c>
      <c r="R16" s="143"/>
      <c r="S16" s="143">
        <v>2022</v>
      </c>
      <c r="T16" s="140"/>
      <c r="U16" s="140"/>
      <c r="V16" s="146"/>
    </row>
    <row r="17" spans="1:22" s="35" customFormat="1" ht="15" customHeight="1" x14ac:dyDescent="0.3">
      <c r="A17" s="579" t="s">
        <v>103</v>
      </c>
      <c r="B17" s="580"/>
      <c r="C17" s="580"/>
      <c r="D17" s="580"/>
      <c r="E17" s="580"/>
      <c r="F17" s="580"/>
      <c r="G17" s="580"/>
      <c r="H17" s="580"/>
      <c r="I17" s="580"/>
      <c r="J17" s="580"/>
      <c r="K17" s="580"/>
      <c r="L17" s="580"/>
      <c r="M17" s="580"/>
      <c r="N17" s="580"/>
      <c r="O17" s="580"/>
      <c r="P17" s="580"/>
      <c r="Q17" s="580"/>
      <c r="R17" s="580"/>
      <c r="S17" s="580"/>
      <c r="T17" s="580"/>
      <c r="U17" s="580"/>
      <c r="V17" s="581"/>
    </row>
    <row r="18" spans="1:22" s="35" customFormat="1" ht="63.75" customHeight="1" x14ac:dyDescent="0.3">
      <c r="A18" s="582" t="s">
        <v>630</v>
      </c>
      <c r="B18" s="147" t="s">
        <v>122</v>
      </c>
      <c r="C18" s="208">
        <v>8.3000000000000007</v>
      </c>
      <c r="D18" s="148"/>
      <c r="E18" s="208"/>
      <c r="F18" s="240"/>
      <c r="G18" s="208">
        <v>8.6</v>
      </c>
      <c r="H18" s="240"/>
      <c r="I18" s="208">
        <v>8.8000000000000007</v>
      </c>
      <c r="J18" s="240"/>
      <c r="K18" s="208">
        <v>8.6999999999999993</v>
      </c>
      <c r="L18" s="208"/>
      <c r="M18" s="208">
        <v>8.1</v>
      </c>
      <c r="N18" s="240"/>
      <c r="O18" s="208">
        <v>7.9</v>
      </c>
      <c r="P18" s="240"/>
      <c r="Q18" s="208">
        <v>8</v>
      </c>
      <c r="R18" s="240"/>
      <c r="S18" s="148" t="s">
        <v>447</v>
      </c>
      <c r="T18" s="141"/>
      <c r="U18" s="141" t="s">
        <v>143</v>
      </c>
      <c r="V18" s="149" t="s">
        <v>141</v>
      </c>
    </row>
    <row r="19" spans="1:22" s="35" customFormat="1" ht="15" customHeight="1" x14ac:dyDescent="0.3">
      <c r="A19" s="584"/>
      <c r="B19" s="142"/>
      <c r="C19" s="143">
        <v>2016</v>
      </c>
      <c r="D19" s="143"/>
      <c r="E19" s="143"/>
      <c r="F19" s="143"/>
      <c r="G19" s="143">
        <v>2017</v>
      </c>
      <c r="H19" s="143"/>
      <c r="I19" s="143">
        <v>2018</v>
      </c>
      <c r="J19" s="143"/>
      <c r="K19" s="143">
        <v>2019</v>
      </c>
      <c r="L19" s="143"/>
      <c r="M19" s="143">
        <v>2020</v>
      </c>
      <c r="N19" s="143"/>
      <c r="O19" s="143">
        <v>2021</v>
      </c>
      <c r="P19" s="143"/>
      <c r="Q19" s="143">
        <v>2022</v>
      </c>
      <c r="R19" s="143"/>
      <c r="S19" s="143">
        <v>2022</v>
      </c>
      <c r="T19" s="140"/>
      <c r="U19" s="140"/>
      <c r="V19" s="146"/>
    </row>
    <row r="20" spans="1:22" s="35" customFormat="1" ht="15" customHeight="1" x14ac:dyDescent="0.3">
      <c r="A20" s="579" t="s">
        <v>107</v>
      </c>
      <c r="B20" s="580"/>
      <c r="C20" s="580"/>
      <c r="D20" s="580"/>
      <c r="E20" s="580"/>
      <c r="F20" s="580"/>
      <c r="G20" s="580"/>
      <c r="H20" s="580"/>
      <c r="I20" s="580"/>
      <c r="J20" s="580"/>
      <c r="K20" s="580"/>
      <c r="L20" s="580"/>
      <c r="M20" s="580"/>
      <c r="N20" s="580"/>
      <c r="O20" s="580"/>
      <c r="P20" s="580"/>
      <c r="Q20" s="580"/>
      <c r="R20" s="580"/>
      <c r="S20" s="580"/>
      <c r="T20" s="580"/>
      <c r="U20" s="580"/>
      <c r="V20" s="581"/>
    </row>
    <row r="21" spans="1:22" s="35" customFormat="1" ht="69.75" customHeight="1" x14ac:dyDescent="0.3">
      <c r="A21" s="582" t="s">
        <v>448</v>
      </c>
      <c r="B21" s="147" t="s">
        <v>449</v>
      </c>
      <c r="C21" s="318" t="s">
        <v>633</v>
      </c>
      <c r="D21" s="148"/>
      <c r="E21" s="276"/>
      <c r="F21" s="148"/>
      <c r="G21" s="211" t="s">
        <v>1041</v>
      </c>
      <c r="H21" s="273"/>
      <c r="I21" s="211" t="s">
        <v>1042</v>
      </c>
      <c r="J21" s="211"/>
      <c r="K21" s="211" t="s">
        <v>1043</v>
      </c>
      <c r="L21" s="145"/>
      <c r="M21" s="211" t="s">
        <v>1043</v>
      </c>
      <c r="N21" s="148"/>
      <c r="O21" s="276"/>
      <c r="P21" s="148"/>
      <c r="Q21" s="276"/>
      <c r="R21" s="148"/>
      <c r="S21" s="276" t="s">
        <v>450</v>
      </c>
      <c r="T21" s="141"/>
      <c r="U21" s="283" t="s">
        <v>459</v>
      </c>
      <c r="V21" s="430" t="s">
        <v>460</v>
      </c>
    </row>
    <row r="22" spans="1:22" s="35" customFormat="1" ht="15" customHeight="1" x14ac:dyDescent="0.3">
      <c r="A22" s="583"/>
      <c r="B22" s="142"/>
      <c r="C22" s="143">
        <v>2016</v>
      </c>
      <c r="D22" s="143"/>
      <c r="E22" s="143"/>
      <c r="F22" s="143"/>
      <c r="G22" s="143">
        <v>2017</v>
      </c>
      <c r="H22" s="143"/>
      <c r="I22" s="143">
        <v>2018</v>
      </c>
      <c r="J22" s="143"/>
      <c r="K22" s="143">
        <v>2019</v>
      </c>
      <c r="L22" s="143"/>
      <c r="M22" s="143">
        <v>2020</v>
      </c>
      <c r="N22" s="143"/>
      <c r="O22" s="143">
        <v>2021</v>
      </c>
      <c r="P22" s="48"/>
      <c r="Q22" s="143">
        <v>2022</v>
      </c>
      <c r="R22" s="48"/>
      <c r="S22" s="48">
        <v>2022</v>
      </c>
      <c r="T22" s="140"/>
      <c r="U22" s="140"/>
      <c r="V22" s="146"/>
    </row>
    <row r="23" spans="1:22" s="35" customFormat="1" ht="138" customHeight="1" x14ac:dyDescent="0.3">
      <c r="A23" s="583"/>
      <c r="B23" s="147" t="s">
        <v>631</v>
      </c>
      <c r="C23" s="318" t="s">
        <v>634</v>
      </c>
      <c r="D23" s="148"/>
      <c r="E23" s="276"/>
      <c r="F23" s="148"/>
      <c r="G23" s="276">
        <v>59.12408759124088</v>
      </c>
      <c r="H23" s="148"/>
      <c r="I23" s="276">
        <v>60</v>
      </c>
      <c r="J23" s="148"/>
      <c r="K23" s="276">
        <v>54.609929078014183</v>
      </c>
      <c r="L23" s="276"/>
      <c r="M23" s="276"/>
      <c r="N23" s="148"/>
      <c r="O23" s="276"/>
      <c r="P23" s="148"/>
      <c r="Q23" s="276"/>
      <c r="R23" s="148"/>
      <c r="S23" s="276">
        <v>64</v>
      </c>
      <c r="T23" s="141"/>
      <c r="U23" s="283" t="s">
        <v>145</v>
      </c>
      <c r="V23" s="149" t="s">
        <v>0</v>
      </c>
    </row>
    <row r="24" spans="1:22" s="35" customFormat="1" ht="15" customHeight="1" x14ac:dyDescent="0.3">
      <c r="A24" s="583"/>
      <c r="B24" s="142"/>
      <c r="C24" s="143">
        <v>2016</v>
      </c>
      <c r="D24" s="143"/>
      <c r="E24" s="143"/>
      <c r="F24" s="143"/>
      <c r="G24" s="143">
        <v>2017</v>
      </c>
      <c r="H24" s="143"/>
      <c r="I24" s="143">
        <v>2018</v>
      </c>
      <c r="J24" s="143"/>
      <c r="K24" s="143">
        <v>2019</v>
      </c>
      <c r="L24" s="143"/>
      <c r="M24" s="143">
        <v>2020</v>
      </c>
      <c r="N24" s="143"/>
      <c r="O24" s="143">
        <v>2021</v>
      </c>
      <c r="P24" s="48"/>
      <c r="Q24" s="143">
        <v>2022</v>
      </c>
      <c r="R24" s="48"/>
      <c r="S24" s="48">
        <v>2022</v>
      </c>
      <c r="T24" s="140"/>
      <c r="U24" s="140"/>
      <c r="V24" s="146"/>
    </row>
    <row r="25" spans="1:22" s="35" customFormat="1" ht="54" customHeight="1" x14ac:dyDescent="0.3">
      <c r="A25" s="583"/>
      <c r="B25" s="147" t="s">
        <v>632</v>
      </c>
      <c r="C25" s="276">
        <v>13200</v>
      </c>
      <c r="D25" s="315" t="s">
        <v>1271</v>
      </c>
      <c r="E25" s="276"/>
      <c r="F25" s="148"/>
      <c r="G25" s="276">
        <v>11237</v>
      </c>
      <c r="H25" s="148"/>
      <c r="I25" s="276">
        <v>12751</v>
      </c>
      <c r="J25" s="148"/>
      <c r="K25" s="276">
        <v>14001</v>
      </c>
      <c r="L25" s="276"/>
      <c r="M25" s="276">
        <v>11236</v>
      </c>
      <c r="N25" s="148"/>
      <c r="O25" s="276">
        <v>18453</v>
      </c>
      <c r="P25" s="148"/>
      <c r="Q25" s="276">
        <v>13671</v>
      </c>
      <c r="R25" s="148"/>
      <c r="S25" s="276">
        <v>11120</v>
      </c>
      <c r="T25" s="141"/>
      <c r="U25" s="283" t="s">
        <v>771</v>
      </c>
      <c r="V25" s="149" t="s">
        <v>771</v>
      </c>
    </row>
    <row r="26" spans="1:22" s="35" customFormat="1" ht="15" customHeight="1" x14ac:dyDescent="0.3">
      <c r="A26" s="584"/>
      <c r="B26" s="142"/>
      <c r="C26" s="143">
        <v>2016</v>
      </c>
      <c r="D26" s="143"/>
      <c r="E26" s="143"/>
      <c r="F26" s="143"/>
      <c r="G26" s="143">
        <v>2017</v>
      </c>
      <c r="H26" s="143"/>
      <c r="I26" s="143">
        <v>2018</v>
      </c>
      <c r="J26" s="143"/>
      <c r="K26" s="143">
        <v>2019</v>
      </c>
      <c r="L26" s="143"/>
      <c r="M26" s="143">
        <v>2020</v>
      </c>
      <c r="N26" s="143"/>
      <c r="O26" s="143">
        <v>2021</v>
      </c>
      <c r="P26" s="48"/>
      <c r="Q26" s="143">
        <v>2022</v>
      </c>
      <c r="R26" s="48"/>
      <c r="S26" s="48">
        <v>2022</v>
      </c>
      <c r="T26" s="140"/>
      <c r="U26" s="140"/>
      <c r="V26" s="146"/>
    </row>
    <row r="27" spans="1:22" s="35" customFormat="1" ht="15" customHeight="1" x14ac:dyDescent="0.3">
      <c r="A27" s="579" t="s">
        <v>109</v>
      </c>
      <c r="B27" s="580"/>
      <c r="C27" s="580"/>
      <c r="D27" s="580"/>
      <c r="E27" s="580"/>
      <c r="F27" s="580"/>
      <c r="G27" s="580"/>
      <c r="H27" s="580"/>
      <c r="I27" s="580"/>
      <c r="J27" s="580"/>
      <c r="K27" s="580"/>
      <c r="L27" s="580"/>
      <c r="M27" s="580"/>
      <c r="N27" s="580"/>
      <c r="O27" s="580"/>
      <c r="P27" s="580"/>
      <c r="Q27" s="580"/>
      <c r="R27" s="580"/>
      <c r="S27" s="580"/>
      <c r="T27" s="580"/>
      <c r="U27" s="580"/>
      <c r="V27" s="581"/>
    </row>
    <row r="28" spans="1:22" s="35" customFormat="1" ht="54" customHeight="1" x14ac:dyDescent="0.3">
      <c r="A28" s="582" t="s">
        <v>635</v>
      </c>
      <c r="B28" s="142" t="s">
        <v>125</v>
      </c>
      <c r="C28" s="151">
        <v>74</v>
      </c>
      <c r="D28" s="273"/>
      <c r="E28" s="211"/>
      <c r="F28" s="273"/>
      <c r="G28" s="42">
        <v>77</v>
      </c>
      <c r="H28" s="62"/>
      <c r="I28" s="42">
        <v>70</v>
      </c>
      <c r="J28" s="42"/>
      <c r="K28" s="42">
        <v>72</v>
      </c>
      <c r="L28" s="62"/>
      <c r="M28" s="42">
        <v>81</v>
      </c>
      <c r="N28" s="145"/>
      <c r="O28" s="211"/>
      <c r="P28" s="145"/>
      <c r="Q28" s="211"/>
      <c r="R28" s="145"/>
      <c r="S28" s="151">
        <v>78</v>
      </c>
      <c r="T28" s="140"/>
      <c r="U28" s="68" t="s">
        <v>141</v>
      </c>
      <c r="V28" s="132" t="s">
        <v>141</v>
      </c>
    </row>
    <row r="29" spans="1:22" s="35" customFormat="1" ht="15" customHeight="1" x14ac:dyDescent="0.3">
      <c r="A29" s="583"/>
      <c r="B29" s="142"/>
      <c r="C29" s="143">
        <v>2016</v>
      </c>
      <c r="D29" s="143"/>
      <c r="E29" s="143"/>
      <c r="F29" s="143"/>
      <c r="G29" s="143">
        <v>2017</v>
      </c>
      <c r="H29" s="143"/>
      <c r="I29" s="143">
        <v>2018</v>
      </c>
      <c r="J29" s="143"/>
      <c r="K29" s="143">
        <v>2019</v>
      </c>
      <c r="L29" s="143"/>
      <c r="M29" s="143">
        <v>2020</v>
      </c>
      <c r="N29" s="143"/>
      <c r="O29" s="143">
        <v>2021</v>
      </c>
      <c r="P29" s="48"/>
      <c r="Q29" s="143">
        <v>2022</v>
      </c>
      <c r="R29" s="48"/>
      <c r="S29" s="48">
        <v>2022</v>
      </c>
      <c r="T29" s="140"/>
      <c r="U29" s="140"/>
      <c r="V29" s="146"/>
    </row>
    <row r="30" spans="1:22" s="35" customFormat="1" ht="54" customHeight="1" x14ac:dyDescent="0.3">
      <c r="A30" s="583"/>
      <c r="B30" s="142" t="s">
        <v>636</v>
      </c>
      <c r="C30" s="144">
        <v>77</v>
      </c>
      <c r="D30" s="273" t="s">
        <v>1272</v>
      </c>
      <c r="E30" s="223"/>
      <c r="F30" s="145"/>
      <c r="G30" s="66">
        <v>98</v>
      </c>
      <c r="H30" s="65"/>
      <c r="I30" s="66">
        <v>97</v>
      </c>
      <c r="J30" s="66"/>
      <c r="K30" s="66">
        <v>98</v>
      </c>
      <c r="L30" s="65"/>
      <c r="M30" s="66">
        <v>99</v>
      </c>
      <c r="N30" s="145"/>
      <c r="O30" s="223"/>
      <c r="P30" s="145"/>
      <c r="Q30" s="223"/>
      <c r="R30" s="145"/>
      <c r="S30" s="144" t="s">
        <v>637</v>
      </c>
      <c r="T30" s="140"/>
      <c r="U30" s="68" t="s">
        <v>141</v>
      </c>
      <c r="V30" s="132" t="s">
        <v>141</v>
      </c>
    </row>
    <row r="31" spans="1:22" s="35" customFormat="1" ht="15" customHeight="1" x14ac:dyDescent="0.3">
      <c r="A31" s="583"/>
      <c r="B31" s="142"/>
      <c r="C31" s="143">
        <v>2018</v>
      </c>
      <c r="D31" s="143"/>
      <c r="E31" s="143"/>
      <c r="F31" s="143"/>
      <c r="G31" s="143"/>
      <c r="H31" s="143"/>
      <c r="I31" s="143"/>
      <c r="J31" s="143"/>
      <c r="K31" s="143">
        <v>2019</v>
      </c>
      <c r="L31" s="143"/>
      <c r="M31" s="143">
        <v>2020</v>
      </c>
      <c r="N31" s="143"/>
      <c r="O31" s="143">
        <v>2021</v>
      </c>
      <c r="P31" s="48"/>
      <c r="Q31" s="143">
        <v>2022</v>
      </c>
      <c r="R31" s="48"/>
      <c r="S31" s="48">
        <v>2022</v>
      </c>
      <c r="T31" s="140"/>
      <c r="U31" s="140"/>
      <c r="V31" s="146"/>
    </row>
    <row r="32" spans="1:22" s="35" customFormat="1" ht="54" customHeight="1" x14ac:dyDescent="0.3">
      <c r="A32" s="583"/>
      <c r="B32" s="217" t="s">
        <v>126</v>
      </c>
      <c r="C32" s="151">
        <v>89</v>
      </c>
      <c r="D32" s="265"/>
      <c r="E32" s="151"/>
      <c r="F32" s="265"/>
      <c r="G32" s="66">
        <v>98</v>
      </c>
      <c r="H32" s="65"/>
      <c r="I32" s="66">
        <v>97</v>
      </c>
      <c r="J32" s="66"/>
      <c r="K32" s="66">
        <v>98</v>
      </c>
      <c r="L32" s="65"/>
      <c r="M32" s="66">
        <v>99</v>
      </c>
      <c r="N32" s="265"/>
      <c r="O32" s="151"/>
      <c r="P32" s="265"/>
      <c r="Q32" s="151"/>
      <c r="R32" s="265"/>
      <c r="S32" s="151">
        <v>98</v>
      </c>
      <c r="T32" s="140"/>
      <c r="U32" s="68" t="s">
        <v>141</v>
      </c>
      <c r="V32" s="132" t="s">
        <v>141</v>
      </c>
    </row>
    <row r="33" spans="1:22" s="35" customFormat="1" ht="15" customHeight="1" x14ac:dyDescent="0.3">
      <c r="A33" s="584"/>
      <c r="B33" s="142"/>
      <c r="C33" s="143">
        <v>2016</v>
      </c>
      <c r="D33" s="143"/>
      <c r="E33" s="143"/>
      <c r="F33" s="143"/>
      <c r="G33" s="143">
        <v>2017</v>
      </c>
      <c r="H33" s="143"/>
      <c r="I33" s="143">
        <v>2018</v>
      </c>
      <c r="J33" s="143"/>
      <c r="K33" s="143">
        <v>2019</v>
      </c>
      <c r="L33" s="143"/>
      <c r="M33" s="143">
        <v>2020</v>
      </c>
      <c r="N33" s="143"/>
      <c r="O33" s="143">
        <v>2021</v>
      </c>
      <c r="P33" s="48"/>
      <c r="Q33" s="143">
        <v>2022</v>
      </c>
      <c r="R33" s="48"/>
      <c r="S33" s="48">
        <v>2022</v>
      </c>
      <c r="T33" s="140"/>
      <c r="U33" s="140"/>
      <c r="V33" s="146"/>
    </row>
    <row r="34" spans="1:22" s="35" customFormat="1" ht="15" customHeight="1" x14ac:dyDescent="0.3">
      <c r="A34" s="592" t="s">
        <v>638</v>
      </c>
      <c r="B34" s="593"/>
      <c r="C34" s="593"/>
      <c r="D34" s="593"/>
      <c r="E34" s="593"/>
      <c r="F34" s="593"/>
      <c r="G34" s="593"/>
      <c r="H34" s="593"/>
      <c r="I34" s="593"/>
      <c r="J34" s="593"/>
      <c r="K34" s="593"/>
      <c r="L34" s="593"/>
      <c r="M34" s="593"/>
      <c r="N34" s="593"/>
      <c r="O34" s="593"/>
      <c r="P34" s="593"/>
      <c r="Q34" s="593"/>
      <c r="R34" s="593"/>
      <c r="S34" s="593"/>
      <c r="T34" s="593"/>
      <c r="U34" s="593"/>
      <c r="V34" s="594"/>
    </row>
    <row r="35" spans="1:22" s="35" customFormat="1" ht="54" customHeight="1" x14ac:dyDescent="0.3">
      <c r="A35" s="611" t="s">
        <v>639</v>
      </c>
      <c r="B35" s="61" t="s">
        <v>640</v>
      </c>
      <c r="C35" s="42">
        <v>8.1999999999999993</v>
      </c>
      <c r="D35" s="518" t="s">
        <v>1273</v>
      </c>
      <c r="E35" s="205"/>
      <c r="F35" s="222"/>
      <c r="G35" s="205">
        <v>7.4</v>
      </c>
      <c r="H35" s="222"/>
      <c r="I35" s="42">
        <v>6.7</v>
      </c>
      <c r="J35" s="62"/>
      <c r="K35" s="42">
        <v>7.2</v>
      </c>
      <c r="L35" s="42"/>
      <c r="M35" s="42">
        <v>-9.1</v>
      </c>
      <c r="N35" s="62"/>
      <c r="O35" s="42">
        <v>5.4</v>
      </c>
      <c r="P35" s="62"/>
      <c r="Q35" s="42">
        <v>9.1999999999999993</v>
      </c>
      <c r="R35" s="62"/>
      <c r="S35" s="42" t="s">
        <v>451</v>
      </c>
      <c r="T35" s="45"/>
      <c r="U35" s="45" t="s">
        <v>141</v>
      </c>
      <c r="V35" s="63" t="s">
        <v>0</v>
      </c>
    </row>
    <row r="36" spans="1:22" s="35" customFormat="1" ht="15" customHeight="1" x14ac:dyDescent="0.3">
      <c r="A36" s="612"/>
      <c r="B36" s="47"/>
      <c r="C36" s="48">
        <v>2016</v>
      </c>
      <c r="D36" s="48"/>
      <c r="E36" s="143"/>
      <c r="F36" s="143"/>
      <c r="G36" s="143">
        <v>2017</v>
      </c>
      <c r="H36" s="143"/>
      <c r="I36" s="143">
        <v>2018</v>
      </c>
      <c r="J36" s="143"/>
      <c r="K36" s="143">
        <v>2019</v>
      </c>
      <c r="L36" s="143"/>
      <c r="M36" s="143">
        <v>2020</v>
      </c>
      <c r="N36" s="143"/>
      <c r="O36" s="143">
        <v>2021</v>
      </c>
      <c r="P36" s="48"/>
      <c r="Q36" s="143">
        <v>2022</v>
      </c>
      <c r="R36" s="48"/>
      <c r="S36" s="48">
        <v>2022</v>
      </c>
      <c r="T36" s="51"/>
      <c r="U36" s="51"/>
      <c r="V36" s="52"/>
    </row>
    <row r="37" spans="1:22" s="35" customFormat="1" ht="54" customHeight="1" x14ac:dyDescent="0.3">
      <c r="A37" s="612"/>
      <c r="B37" s="64" t="s">
        <v>641</v>
      </c>
      <c r="C37" s="59">
        <v>10.4</v>
      </c>
      <c r="D37" s="65"/>
      <c r="E37" s="192"/>
      <c r="F37" s="187"/>
      <c r="G37" s="192">
        <v>11.7</v>
      </c>
      <c r="H37" s="187"/>
      <c r="I37" s="66">
        <v>12.3</v>
      </c>
      <c r="J37" s="65"/>
      <c r="K37" s="66">
        <v>12.9</v>
      </c>
      <c r="L37" s="66"/>
      <c r="M37" s="66">
        <v>5.0999999999999996</v>
      </c>
      <c r="N37" s="65"/>
      <c r="O37" s="66">
        <v>5.2</v>
      </c>
      <c r="P37" s="65"/>
      <c r="Q37" s="66">
        <v>6.2</v>
      </c>
      <c r="R37" s="65"/>
      <c r="S37" s="59">
        <v>10.1</v>
      </c>
      <c r="T37" s="45"/>
      <c r="U37" s="45" t="s">
        <v>142</v>
      </c>
      <c r="V37" s="63" t="s">
        <v>0</v>
      </c>
    </row>
    <row r="38" spans="1:22" s="35" customFormat="1" ht="15" customHeight="1" x14ac:dyDescent="0.3">
      <c r="A38" s="612"/>
      <c r="B38" s="47"/>
      <c r="C38" s="48">
        <v>2016</v>
      </c>
      <c r="D38" s="48"/>
      <c r="E38" s="143"/>
      <c r="F38" s="143"/>
      <c r="G38" s="143">
        <v>2017</v>
      </c>
      <c r="H38" s="143"/>
      <c r="I38" s="143">
        <v>2018</v>
      </c>
      <c r="J38" s="143"/>
      <c r="K38" s="143">
        <v>2019</v>
      </c>
      <c r="L38" s="143"/>
      <c r="M38" s="143">
        <v>2020</v>
      </c>
      <c r="N38" s="143"/>
      <c r="O38" s="143">
        <v>2021</v>
      </c>
      <c r="P38" s="48"/>
      <c r="Q38" s="143">
        <v>2022</v>
      </c>
      <c r="R38" s="48"/>
      <c r="S38" s="48">
        <v>2022</v>
      </c>
      <c r="T38" s="51"/>
      <c r="U38" s="51"/>
      <c r="V38" s="52"/>
    </row>
    <row r="39" spans="1:22" s="35" customFormat="1" ht="54" customHeight="1" x14ac:dyDescent="0.3">
      <c r="A39" s="612"/>
      <c r="B39" s="64" t="s">
        <v>123</v>
      </c>
      <c r="C39" s="59">
        <v>12.8</v>
      </c>
      <c r="D39" s="58"/>
      <c r="E39" s="200"/>
      <c r="F39" s="265"/>
      <c r="G39" s="204">
        <v>13.1</v>
      </c>
      <c r="H39" s="299"/>
      <c r="I39" s="412">
        <v>13</v>
      </c>
      <c r="J39" s="448"/>
      <c r="K39" s="412">
        <v>13.6</v>
      </c>
      <c r="L39" s="412"/>
      <c r="M39" s="412">
        <v>11.9</v>
      </c>
      <c r="N39" s="58"/>
      <c r="O39" s="402">
        <v>11.1</v>
      </c>
      <c r="P39" s="58"/>
      <c r="Q39" s="402">
        <v>11.4</v>
      </c>
      <c r="R39" s="58"/>
      <c r="S39" s="59">
        <v>14.4</v>
      </c>
      <c r="T39" s="45"/>
      <c r="U39" s="45" t="s">
        <v>142</v>
      </c>
      <c r="V39" s="63" t="s">
        <v>0</v>
      </c>
    </row>
    <row r="40" spans="1:22" s="35" customFormat="1" ht="15" customHeight="1" x14ac:dyDescent="0.3">
      <c r="A40" s="613"/>
      <c r="B40" s="47"/>
      <c r="C40" s="48">
        <v>2016</v>
      </c>
      <c r="D40" s="48"/>
      <c r="E40" s="143"/>
      <c r="F40" s="143"/>
      <c r="G40" s="143">
        <v>2017</v>
      </c>
      <c r="H40" s="143"/>
      <c r="I40" s="143">
        <v>2018</v>
      </c>
      <c r="J40" s="143"/>
      <c r="K40" s="143">
        <v>2019</v>
      </c>
      <c r="L40" s="143"/>
      <c r="M40" s="143">
        <v>2020</v>
      </c>
      <c r="N40" s="143"/>
      <c r="O40" s="143">
        <v>2021</v>
      </c>
      <c r="P40" s="48"/>
      <c r="Q40" s="143">
        <v>2022</v>
      </c>
      <c r="R40" s="48"/>
      <c r="S40" s="48">
        <v>2022</v>
      </c>
      <c r="T40" s="51"/>
      <c r="U40" s="51"/>
      <c r="V40" s="52"/>
    </row>
    <row r="41" spans="1:22" s="35" customFormat="1" ht="15" customHeight="1" x14ac:dyDescent="0.3">
      <c r="A41" s="579" t="s">
        <v>101</v>
      </c>
      <c r="B41" s="580"/>
      <c r="C41" s="580"/>
      <c r="D41" s="580"/>
      <c r="E41" s="580"/>
      <c r="F41" s="580"/>
      <c r="G41" s="580"/>
      <c r="H41" s="580"/>
      <c r="I41" s="580"/>
      <c r="J41" s="580"/>
      <c r="K41" s="580"/>
      <c r="L41" s="580"/>
      <c r="M41" s="580"/>
      <c r="N41" s="580"/>
      <c r="O41" s="580"/>
      <c r="P41" s="580"/>
      <c r="Q41" s="580"/>
      <c r="R41" s="580"/>
      <c r="S41" s="580"/>
      <c r="T41" s="580"/>
      <c r="U41" s="580"/>
      <c r="V41" s="581"/>
    </row>
    <row r="42" spans="1:22" s="35" customFormat="1" ht="54" customHeight="1" x14ac:dyDescent="0.3">
      <c r="A42" s="582" t="s">
        <v>448</v>
      </c>
      <c r="B42" s="56" t="s">
        <v>124</v>
      </c>
      <c r="C42" s="59">
        <v>5.4</v>
      </c>
      <c r="D42" s="58"/>
      <c r="G42" s="423">
        <v>6.6</v>
      </c>
      <c r="H42" s="441"/>
      <c r="I42" s="423">
        <v>7.2</v>
      </c>
      <c r="J42" s="441"/>
      <c r="K42" s="442">
        <v>8.3000000000000007</v>
      </c>
      <c r="L42" s="443"/>
      <c r="M42" s="402">
        <v>1.5</v>
      </c>
      <c r="N42" s="443"/>
      <c r="O42" s="402">
        <v>1.6</v>
      </c>
      <c r="P42" s="58"/>
      <c r="Q42" s="402">
        <v>2.653</v>
      </c>
      <c r="R42" s="58"/>
      <c r="S42" s="59">
        <v>54</v>
      </c>
      <c r="T42" s="51"/>
      <c r="U42" s="68" t="s">
        <v>142</v>
      </c>
      <c r="V42" s="60" t="s">
        <v>142</v>
      </c>
    </row>
    <row r="43" spans="1:22" s="35" customFormat="1" ht="15" customHeight="1" x14ac:dyDescent="0.3">
      <c r="A43" s="584"/>
      <c r="B43" s="47"/>
      <c r="C43" s="48">
        <v>2015</v>
      </c>
      <c r="D43" s="48"/>
      <c r="E43" s="143"/>
      <c r="F43" s="143"/>
      <c r="G43" s="143">
        <v>2017</v>
      </c>
      <c r="H43" s="143"/>
      <c r="I43" s="143">
        <v>2018</v>
      </c>
      <c r="J43" s="143"/>
      <c r="K43" s="143">
        <v>2019</v>
      </c>
      <c r="L43" s="143"/>
      <c r="M43" s="143">
        <v>2020</v>
      </c>
      <c r="N43" s="143"/>
      <c r="O43" s="143">
        <v>2021</v>
      </c>
      <c r="P43" s="48"/>
      <c r="Q43" s="143">
        <v>2022</v>
      </c>
      <c r="R43" s="48"/>
      <c r="S43" s="48">
        <v>2022</v>
      </c>
      <c r="T43" s="51"/>
      <c r="U43" s="51"/>
      <c r="V43" s="52"/>
    </row>
    <row r="44" spans="1:22" s="35" customFormat="1" ht="15" customHeight="1" x14ac:dyDescent="0.3">
      <c r="A44" s="592" t="s">
        <v>643</v>
      </c>
      <c r="B44" s="593"/>
      <c r="C44" s="593"/>
      <c r="D44" s="593"/>
      <c r="E44" s="593"/>
      <c r="F44" s="593"/>
      <c r="G44" s="593"/>
      <c r="H44" s="593"/>
      <c r="I44" s="593"/>
      <c r="J44" s="593"/>
      <c r="K44" s="593"/>
      <c r="L44" s="593"/>
      <c r="M44" s="593"/>
      <c r="N44" s="593"/>
      <c r="O44" s="593"/>
      <c r="P44" s="593"/>
      <c r="Q44" s="593"/>
      <c r="R44" s="593"/>
      <c r="S44" s="593"/>
      <c r="T44" s="593"/>
      <c r="U44" s="593"/>
      <c r="V44" s="594"/>
    </row>
    <row r="45" spans="1:22" s="35" customFormat="1" ht="123.75" customHeight="1" x14ac:dyDescent="0.3">
      <c r="A45" s="611" t="s">
        <v>642</v>
      </c>
      <c r="B45" s="170" t="s">
        <v>1222</v>
      </c>
      <c r="C45" s="200">
        <v>515</v>
      </c>
      <c r="D45" s="329"/>
      <c r="E45" s="200"/>
      <c r="F45" s="265"/>
      <c r="G45" s="200">
        <v>494</v>
      </c>
      <c r="H45" s="265"/>
      <c r="I45" s="200">
        <v>735</v>
      </c>
      <c r="J45" s="265"/>
      <c r="K45" s="200">
        <v>698</v>
      </c>
      <c r="L45" s="200"/>
      <c r="M45" s="200">
        <v>607</v>
      </c>
      <c r="N45" s="265"/>
      <c r="O45" s="200">
        <v>685</v>
      </c>
      <c r="P45" s="265"/>
      <c r="Q45" s="200">
        <v>476</v>
      </c>
      <c r="R45" s="265"/>
      <c r="S45" s="200" t="s">
        <v>443</v>
      </c>
      <c r="T45" s="140"/>
      <c r="U45" s="140" t="s">
        <v>768</v>
      </c>
      <c r="V45" s="270" t="s">
        <v>768</v>
      </c>
    </row>
    <row r="46" spans="1:22" s="35" customFormat="1" ht="15" customHeight="1" x14ac:dyDescent="0.3">
      <c r="A46" s="613"/>
      <c r="B46" s="142"/>
      <c r="C46" s="143">
        <v>2016</v>
      </c>
      <c r="D46" s="143"/>
      <c r="E46" s="143"/>
      <c r="F46" s="143"/>
      <c r="G46" s="143">
        <v>2017</v>
      </c>
      <c r="H46" s="143"/>
      <c r="I46" s="143">
        <v>2018</v>
      </c>
      <c r="J46" s="143"/>
      <c r="K46" s="143">
        <v>2019</v>
      </c>
      <c r="L46" s="143"/>
      <c r="M46" s="143">
        <v>2020</v>
      </c>
      <c r="N46" s="143"/>
      <c r="O46" s="143">
        <v>2021</v>
      </c>
      <c r="P46" s="143"/>
      <c r="Q46" s="143">
        <v>2022</v>
      </c>
      <c r="R46" s="143"/>
      <c r="S46" s="143">
        <v>2022</v>
      </c>
      <c r="T46" s="140"/>
      <c r="U46" s="140"/>
      <c r="V46" s="146"/>
    </row>
    <row r="47" spans="1:22" s="35" customFormat="1" ht="15" customHeight="1" x14ac:dyDescent="0.3">
      <c r="A47" s="579" t="s">
        <v>101</v>
      </c>
      <c r="B47" s="580"/>
      <c r="C47" s="580"/>
      <c r="D47" s="580"/>
      <c r="E47" s="580"/>
      <c r="F47" s="580"/>
      <c r="G47" s="580"/>
      <c r="H47" s="580"/>
      <c r="I47" s="580"/>
      <c r="J47" s="580"/>
      <c r="K47" s="580"/>
      <c r="L47" s="580"/>
      <c r="M47" s="580"/>
      <c r="N47" s="580"/>
      <c r="O47" s="580"/>
      <c r="P47" s="580"/>
      <c r="Q47" s="580"/>
      <c r="R47" s="580"/>
      <c r="S47" s="580"/>
      <c r="T47" s="580"/>
      <c r="U47" s="580"/>
      <c r="V47" s="581"/>
    </row>
    <row r="48" spans="1:22" s="35" customFormat="1" ht="70" customHeight="1" x14ac:dyDescent="0.3">
      <c r="A48" s="582" t="s">
        <v>644</v>
      </c>
      <c r="B48" s="219" t="s">
        <v>144</v>
      </c>
      <c r="C48" s="211">
        <v>685952</v>
      </c>
      <c r="D48" s="145"/>
      <c r="E48" s="211"/>
      <c r="F48" s="145"/>
      <c r="G48" s="211">
        <v>908745</v>
      </c>
      <c r="H48" s="145"/>
      <c r="I48" s="211">
        <v>1084152</v>
      </c>
      <c r="J48" s="273"/>
      <c r="K48" s="211">
        <v>1309099</v>
      </c>
      <c r="L48" s="273"/>
      <c r="M48" s="211">
        <v>1139370</v>
      </c>
      <c r="N48" s="273"/>
      <c r="O48" s="211">
        <v>758975</v>
      </c>
      <c r="P48" s="145"/>
      <c r="Q48" s="211">
        <v>927742</v>
      </c>
      <c r="R48" s="145"/>
      <c r="S48" s="211">
        <v>5837000</v>
      </c>
      <c r="T48" s="141"/>
      <c r="U48" s="283" t="s">
        <v>1223</v>
      </c>
      <c r="V48" s="287" t="s">
        <v>0</v>
      </c>
    </row>
    <row r="49" spans="1:22" s="35" customFormat="1" ht="15" customHeight="1" x14ac:dyDescent="0.3">
      <c r="A49" s="584"/>
      <c r="B49" s="219"/>
      <c r="C49" s="143">
        <v>2016</v>
      </c>
      <c r="D49" s="143"/>
      <c r="E49" s="143"/>
      <c r="F49" s="143"/>
      <c r="G49" s="143">
        <v>2017</v>
      </c>
      <c r="H49" s="143"/>
      <c r="I49" s="143">
        <v>2018</v>
      </c>
      <c r="J49" s="143"/>
      <c r="K49" s="143">
        <v>2019</v>
      </c>
      <c r="L49" s="143"/>
      <c r="M49" s="143">
        <v>2020</v>
      </c>
      <c r="N49" s="143"/>
      <c r="O49" s="143">
        <v>2021</v>
      </c>
      <c r="P49" s="143"/>
      <c r="Q49" s="143">
        <v>2022</v>
      </c>
      <c r="R49" s="143"/>
      <c r="S49" s="143">
        <v>2022</v>
      </c>
      <c r="T49" s="140"/>
      <c r="U49" s="140"/>
      <c r="V49" s="146"/>
    </row>
    <row r="50" spans="1:22" s="35" customFormat="1" ht="15" customHeight="1" x14ac:dyDescent="0.3">
      <c r="A50" s="579" t="s">
        <v>103</v>
      </c>
      <c r="B50" s="580"/>
      <c r="C50" s="580"/>
      <c r="D50" s="580"/>
      <c r="E50" s="580"/>
      <c r="F50" s="580"/>
      <c r="G50" s="580"/>
      <c r="H50" s="580"/>
      <c r="I50" s="580"/>
      <c r="J50" s="580"/>
      <c r="K50" s="580"/>
      <c r="L50" s="580"/>
      <c r="M50" s="580"/>
      <c r="N50" s="580"/>
      <c r="O50" s="580"/>
      <c r="P50" s="580"/>
      <c r="Q50" s="580"/>
      <c r="R50" s="580"/>
      <c r="S50" s="580"/>
      <c r="T50" s="580"/>
      <c r="U50" s="580"/>
      <c r="V50" s="581"/>
    </row>
    <row r="51" spans="1:22" s="35" customFormat="1" ht="85.5" customHeight="1" x14ac:dyDescent="0.3">
      <c r="A51" s="582" t="s">
        <v>130</v>
      </c>
      <c r="B51" s="219" t="s">
        <v>1224</v>
      </c>
      <c r="C51" s="410">
        <v>3.81</v>
      </c>
      <c r="D51" s="30" t="s">
        <v>1274</v>
      </c>
      <c r="E51" s="211"/>
      <c r="F51" s="271"/>
      <c r="G51" s="410">
        <v>3.32</v>
      </c>
      <c r="H51" s="444"/>
      <c r="I51" s="462">
        <v>3.12</v>
      </c>
      <c r="J51" s="445"/>
      <c r="K51" s="96">
        <v>2.8</v>
      </c>
      <c r="L51" s="445"/>
      <c r="M51" s="96">
        <v>2.21</v>
      </c>
      <c r="N51" s="463"/>
      <c r="O51" s="96">
        <v>2.08</v>
      </c>
      <c r="P51" s="58"/>
      <c r="Q51" s="96">
        <v>2.02</v>
      </c>
      <c r="R51" s="58"/>
      <c r="S51" s="200" t="s">
        <v>443</v>
      </c>
      <c r="T51" s="51"/>
      <c r="U51" s="68" t="s">
        <v>147</v>
      </c>
      <c r="V51" s="60" t="s">
        <v>148</v>
      </c>
    </row>
    <row r="52" spans="1:22" s="35" customFormat="1" ht="15" customHeight="1" x14ac:dyDescent="0.3">
      <c r="A52" s="583"/>
      <c r="B52" s="219"/>
      <c r="C52" s="48">
        <v>2016</v>
      </c>
      <c r="D52" s="48"/>
      <c r="E52" s="143"/>
      <c r="F52" s="143"/>
      <c r="G52" s="143">
        <v>2017</v>
      </c>
      <c r="H52" s="143"/>
      <c r="I52" s="143">
        <v>2018</v>
      </c>
      <c r="J52" s="143"/>
      <c r="K52" s="143">
        <v>2019</v>
      </c>
      <c r="L52" s="143"/>
      <c r="M52" s="143">
        <v>2020</v>
      </c>
      <c r="N52" s="143"/>
      <c r="O52" s="143">
        <v>2021</v>
      </c>
      <c r="P52" s="48"/>
      <c r="Q52" s="143">
        <v>2022</v>
      </c>
      <c r="R52" s="48"/>
      <c r="S52" s="143">
        <v>2022</v>
      </c>
      <c r="T52" s="51"/>
      <c r="U52" s="51"/>
      <c r="V52" s="52"/>
    </row>
    <row r="53" spans="1:22" s="35" customFormat="1" ht="70" customHeight="1" x14ac:dyDescent="0.3">
      <c r="A53" s="583"/>
      <c r="B53" s="219" t="s">
        <v>1225</v>
      </c>
      <c r="C53" s="410">
        <v>5.44</v>
      </c>
      <c r="D53" s="30" t="s">
        <v>1274</v>
      </c>
      <c r="E53" s="211"/>
      <c r="F53" s="271"/>
      <c r="G53" s="410">
        <v>5.03</v>
      </c>
      <c r="H53" s="444"/>
      <c r="I53" s="462">
        <v>4.55</v>
      </c>
      <c r="J53" s="445"/>
      <c r="K53" s="96">
        <v>4.3</v>
      </c>
      <c r="L53" s="445"/>
      <c r="M53" s="96">
        <v>3.5</v>
      </c>
      <c r="N53" s="463"/>
      <c r="O53" s="96">
        <v>3.33</v>
      </c>
      <c r="P53" s="58"/>
      <c r="Q53" s="96">
        <v>3.22</v>
      </c>
      <c r="R53" s="58"/>
      <c r="S53" s="200" t="s">
        <v>443</v>
      </c>
      <c r="T53" s="51"/>
      <c r="U53" s="68" t="s">
        <v>147</v>
      </c>
      <c r="V53" s="60" t="s">
        <v>148</v>
      </c>
    </row>
    <row r="54" spans="1:22" s="35" customFormat="1" ht="15" customHeight="1" x14ac:dyDescent="0.3">
      <c r="A54" s="584"/>
      <c r="B54" s="47"/>
      <c r="C54" s="48">
        <v>2016</v>
      </c>
      <c r="D54" s="48"/>
      <c r="E54" s="143"/>
      <c r="F54" s="143"/>
      <c r="G54" s="143">
        <v>2017</v>
      </c>
      <c r="H54" s="143"/>
      <c r="I54" s="143">
        <v>2018</v>
      </c>
      <c r="J54" s="143"/>
      <c r="K54" s="143">
        <v>2019</v>
      </c>
      <c r="L54" s="143"/>
      <c r="M54" s="143">
        <v>2020</v>
      </c>
      <c r="N54" s="143"/>
      <c r="O54" s="143">
        <v>2021</v>
      </c>
      <c r="P54" s="48"/>
      <c r="Q54" s="143">
        <v>2022</v>
      </c>
      <c r="R54" s="48"/>
      <c r="S54" s="143">
        <v>2022</v>
      </c>
      <c r="T54" s="51"/>
      <c r="U54" s="51"/>
      <c r="V54" s="52"/>
    </row>
    <row r="55" spans="1:22" s="35" customFormat="1" ht="15" customHeight="1" x14ac:dyDescent="0.3">
      <c r="A55" s="579" t="s">
        <v>107</v>
      </c>
      <c r="B55" s="580"/>
      <c r="C55" s="580"/>
      <c r="D55" s="580"/>
      <c r="E55" s="580"/>
      <c r="F55" s="580"/>
      <c r="G55" s="580"/>
      <c r="H55" s="580"/>
      <c r="I55" s="580"/>
      <c r="J55" s="580"/>
      <c r="K55" s="580"/>
      <c r="L55" s="580"/>
      <c r="M55" s="580"/>
      <c r="N55" s="580"/>
      <c r="O55" s="580"/>
      <c r="P55" s="580"/>
      <c r="Q55" s="580"/>
      <c r="R55" s="580"/>
      <c r="S55" s="580"/>
      <c r="T55" s="580"/>
      <c r="U55" s="580"/>
      <c r="V55" s="581"/>
    </row>
    <row r="56" spans="1:22" s="35" customFormat="1" ht="15" customHeight="1" x14ac:dyDescent="0.3">
      <c r="A56" s="582" t="s">
        <v>1226</v>
      </c>
      <c r="B56" s="623" t="s">
        <v>645</v>
      </c>
      <c r="C56" s="624"/>
      <c r="D56" s="624"/>
      <c r="E56" s="624"/>
      <c r="F56" s="624"/>
      <c r="G56" s="624"/>
      <c r="H56" s="624"/>
      <c r="I56" s="624"/>
      <c r="J56" s="624"/>
      <c r="K56" s="624"/>
      <c r="L56" s="624"/>
      <c r="M56" s="624"/>
      <c r="N56" s="624"/>
      <c r="O56" s="624"/>
      <c r="P56" s="624"/>
      <c r="Q56" s="624"/>
      <c r="R56" s="624"/>
      <c r="S56" s="624"/>
      <c r="T56" s="624"/>
      <c r="U56" s="624"/>
      <c r="V56" s="625"/>
    </row>
    <row r="57" spans="1:22" s="35" customFormat="1" ht="75" customHeight="1" x14ac:dyDescent="0.3">
      <c r="A57" s="583"/>
      <c r="B57" s="219" t="s">
        <v>1227</v>
      </c>
      <c r="C57" s="423">
        <v>89.6</v>
      </c>
      <c r="D57" s="273"/>
      <c r="E57" s="211"/>
      <c r="F57" s="273"/>
      <c r="G57" s="423">
        <v>89.6</v>
      </c>
      <c r="H57" s="457"/>
      <c r="I57" s="423">
        <v>90.7</v>
      </c>
      <c r="J57" s="457"/>
      <c r="K57" s="423">
        <v>90.1</v>
      </c>
      <c r="L57" s="457"/>
      <c r="M57" s="423">
        <v>90.5</v>
      </c>
      <c r="N57" s="458"/>
      <c r="O57" s="423">
        <v>90.1</v>
      </c>
      <c r="P57" s="145"/>
      <c r="Q57" s="423">
        <v>90.7</v>
      </c>
      <c r="R57" s="145"/>
      <c r="S57" s="200" t="s">
        <v>443</v>
      </c>
      <c r="T57" s="51"/>
      <c r="U57" s="68" t="s">
        <v>768</v>
      </c>
      <c r="V57" s="69" t="s">
        <v>768</v>
      </c>
    </row>
    <row r="58" spans="1:22" s="35" customFormat="1" ht="15" customHeight="1" x14ac:dyDescent="0.3">
      <c r="A58" s="584"/>
      <c r="B58" s="219"/>
      <c r="C58" s="143">
        <v>2016</v>
      </c>
      <c r="D58" s="143"/>
      <c r="E58" s="143"/>
      <c r="F58" s="143"/>
      <c r="G58" s="143">
        <v>2017</v>
      </c>
      <c r="H58" s="143"/>
      <c r="I58" s="143">
        <v>2018</v>
      </c>
      <c r="J58" s="143"/>
      <c r="K58" s="143">
        <v>2019</v>
      </c>
      <c r="L58" s="143"/>
      <c r="M58" s="143">
        <v>2020</v>
      </c>
      <c r="N58" s="143"/>
      <c r="O58" s="143">
        <v>2021</v>
      </c>
      <c r="P58" s="143"/>
      <c r="Q58" s="143">
        <v>2022</v>
      </c>
      <c r="R58" s="143"/>
      <c r="S58" s="143">
        <v>2022</v>
      </c>
      <c r="T58" s="51"/>
      <c r="U58" s="51"/>
      <c r="V58" s="52"/>
    </row>
    <row r="59" spans="1:22" s="35" customFormat="1" ht="15" customHeight="1" x14ac:dyDescent="0.3">
      <c r="A59" s="404" t="s">
        <v>109</v>
      </c>
      <c r="B59" s="405"/>
      <c r="C59" s="405"/>
      <c r="D59" s="405"/>
      <c r="E59" s="405"/>
      <c r="F59" s="405"/>
      <c r="G59" s="405"/>
      <c r="H59" s="405"/>
      <c r="I59" s="405"/>
      <c r="J59" s="405"/>
      <c r="K59" s="405"/>
      <c r="L59" s="405"/>
      <c r="M59" s="405"/>
      <c r="N59" s="405"/>
      <c r="O59" s="405"/>
      <c r="P59" s="405"/>
      <c r="Q59" s="405"/>
      <c r="R59" s="405"/>
      <c r="S59" s="405"/>
      <c r="T59" s="405"/>
      <c r="U59" s="405"/>
      <c r="V59" s="406"/>
    </row>
    <row r="60" spans="1:22" s="35" customFormat="1" ht="15" customHeight="1" x14ac:dyDescent="0.3">
      <c r="A60" s="582" t="s">
        <v>1228</v>
      </c>
      <c r="B60" s="623" t="s">
        <v>645</v>
      </c>
      <c r="C60" s="624"/>
      <c r="D60" s="624"/>
      <c r="E60" s="624"/>
      <c r="F60" s="624"/>
      <c r="G60" s="624"/>
      <c r="H60" s="624"/>
      <c r="I60" s="624"/>
      <c r="J60" s="624"/>
      <c r="K60" s="624"/>
      <c r="L60" s="624"/>
      <c r="M60" s="624"/>
      <c r="N60" s="624"/>
      <c r="O60" s="624"/>
      <c r="P60" s="624"/>
      <c r="Q60" s="624"/>
      <c r="R60" s="624"/>
      <c r="S60" s="624"/>
      <c r="T60" s="624"/>
      <c r="U60" s="624"/>
      <c r="V60" s="625"/>
    </row>
    <row r="61" spans="1:22" s="35" customFormat="1" ht="70" customHeight="1" x14ac:dyDescent="0.3">
      <c r="A61" s="583"/>
      <c r="B61" s="219" t="s">
        <v>646</v>
      </c>
      <c r="C61" s="211">
        <v>722</v>
      </c>
      <c r="D61" s="273"/>
      <c r="E61" s="211"/>
      <c r="F61" s="273"/>
      <c r="G61" s="211">
        <v>790</v>
      </c>
      <c r="H61" s="273"/>
      <c r="I61" s="211">
        <v>772</v>
      </c>
      <c r="J61" s="273"/>
      <c r="K61" s="211">
        <v>784</v>
      </c>
      <c r="L61" s="273"/>
      <c r="M61" s="211">
        <v>624</v>
      </c>
      <c r="N61" s="145"/>
      <c r="O61" s="211">
        <v>809</v>
      </c>
      <c r="P61" s="145"/>
      <c r="Q61" s="211"/>
      <c r="R61" s="145"/>
      <c r="S61" s="151">
        <v>4699</v>
      </c>
      <c r="T61" s="51"/>
      <c r="U61" s="68" t="s">
        <v>149</v>
      </c>
      <c r="V61" s="69" t="s">
        <v>149</v>
      </c>
    </row>
    <row r="62" spans="1:22" s="35" customFormat="1" ht="15" customHeight="1" x14ac:dyDescent="0.3">
      <c r="A62" s="584"/>
      <c r="B62" s="219"/>
      <c r="C62" s="143">
        <v>2016</v>
      </c>
      <c r="D62" s="143"/>
      <c r="E62" s="143"/>
      <c r="F62" s="143"/>
      <c r="G62" s="143">
        <v>2017</v>
      </c>
      <c r="H62" s="143"/>
      <c r="I62" s="143">
        <v>2018</v>
      </c>
      <c r="J62" s="143"/>
      <c r="K62" s="143">
        <v>2019</v>
      </c>
      <c r="L62" s="143"/>
      <c r="M62" s="143">
        <v>2020</v>
      </c>
      <c r="N62" s="143"/>
      <c r="O62" s="143">
        <v>2021</v>
      </c>
      <c r="P62" s="143"/>
      <c r="Q62" s="143">
        <v>2022</v>
      </c>
      <c r="R62" s="143"/>
      <c r="S62" s="143">
        <v>2022</v>
      </c>
      <c r="T62" s="51"/>
      <c r="U62" s="51"/>
      <c r="V62" s="52"/>
    </row>
    <row r="63" spans="1:22" s="35" customFormat="1" ht="15" customHeight="1" x14ac:dyDescent="0.3">
      <c r="A63" s="70"/>
      <c r="B63" s="71"/>
      <c r="C63" s="72"/>
      <c r="D63" s="72"/>
      <c r="E63" s="277"/>
      <c r="F63" s="277"/>
      <c r="G63" s="277"/>
      <c r="H63" s="277"/>
      <c r="I63" s="72"/>
      <c r="J63" s="72"/>
      <c r="K63" s="72"/>
      <c r="L63" s="72"/>
      <c r="M63" s="72"/>
      <c r="N63" s="72"/>
      <c r="O63" s="72"/>
      <c r="P63" s="72"/>
      <c r="Q63" s="72"/>
      <c r="R63" s="72"/>
      <c r="S63" s="72"/>
      <c r="T63" s="72"/>
      <c r="U63" s="72"/>
      <c r="V63" s="72"/>
    </row>
    <row r="64" spans="1:22" s="35" customFormat="1" ht="15" customHeight="1" x14ac:dyDescent="0.3">
      <c r="A64" s="622"/>
      <c r="B64" s="622"/>
      <c r="C64" s="622"/>
      <c r="D64" s="622"/>
      <c r="E64" s="622"/>
      <c r="F64" s="622"/>
      <c r="G64" s="622"/>
      <c r="H64" s="622"/>
      <c r="I64" s="622"/>
      <c r="J64" s="622"/>
      <c r="K64" s="622"/>
      <c r="L64" s="622"/>
      <c r="M64" s="622"/>
      <c r="N64" s="622"/>
      <c r="O64" s="622"/>
      <c r="P64" s="622"/>
      <c r="Q64" s="622"/>
      <c r="R64" s="622"/>
      <c r="S64" s="622"/>
      <c r="T64" s="622"/>
      <c r="U64" s="622"/>
      <c r="V64" s="622"/>
    </row>
    <row r="65" spans="1:22" s="35" customFormat="1" ht="15" customHeight="1" x14ac:dyDescent="0.3">
      <c r="A65" s="610" t="s">
        <v>1218</v>
      </c>
      <c r="B65" s="610"/>
      <c r="C65" s="610"/>
      <c r="D65" s="610"/>
      <c r="E65" s="610"/>
      <c r="F65" s="610"/>
      <c r="G65" s="610"/>
      <c r="H65" s="610"/>
      <c r="I65" s="610"/>
      <c r="J65" s="610"/>
      <c r="K65" s="610"/>
      <c r="L65" s="610"/>
      <c r="M65" s="610"/>
      <c r="N65" s="610"/>
      <c r="O65" s="610"/>
      <c r="P65" s="610"/>
      <c r="Q65" s="610"/>
      <c r="R65" s="610"/>
      <c r="S65" s="610"/>
      <c r="T65" s="610"/>
      <c r="U65" s="610"/>
      <c r="V65" s="610"/>
    </row>
    <row r="66" spans="1:22" s="35" customFormat="1" ht="15" customHeight="1" x14ac:dyDescent="0.3">
      <c r="A66" s="610" t="s">
        <v>1219</v>
      </c>
      <c r="B66" s="610"/>
      <c r="C66" s="610"/>
      <c r="D66" s="610"/>
      <c r="E66" s="610"/>
      <c r="F66" s="610"/>
      <c r="G66" s="610"/>
      <c r="H66" s="610"/>
      <c r="I66" s="610"/>
      <c r="J66" s="610"/>
      <c r="K66" s="610"/>
      <c r="L66" s="610"/>
      <c r="M66" s="610"/>
      <c r="N66" s="610"/>
      <c r="O66" s="610"/>
      <c r="P66" s="610"/>
      <c r="Q66" s="610"/>
      <c r="R66" s="610"/>
      <c r="S66" s="610"/>
      <c r="T66" s="610"/>
      <c r="U66" s="610"/>
      <c r="V66" s="610"/>
    </row>
    <row r="67" spans="1:22" s="35" customFormat="1" ht="15" customHeight="1" x14ac:dyDescent="0.3">
      <c r="A67" s="610" t="s">
        <v>1220</v>
      </c>
      <c r="B67" s="610"/>
      <c r="C67" s="610"/>
      <c r="D67" s="610"/>
      <c r="E67" s="610"/>
      <c r="F67" s="610"/>
      <c r="G67" s="610"/>
      <c r="H67" s="610"/>
      <c r="I67" s="610"/>
      <c r="J67" s="610"/>
      <c r="K67" s="610"/>
      <c r="L67" s="610"/>
      <c r="M67" s="610"/>
      <c r="N67" s="610"/>
      <c r="O67" s="610"/>
      <c r="P67" s="610"/>
      <c r="Q67" s="610"/>
      <c r="R67" s="610"/>
      <c r="S67" s="610"/>
      <c r="T67" s="610"/>
      <c r="U67" s="610"/>
      <c r="V67" s="610"/>
    </row>
    <row r="68" spans="1:22" s="35" customFormat="1" ht="15" customHeight="1" x14ac:dyDescent="0.3">
      <c r="A68" s="610" t="s">
        <v>1221</v>
      </c>
      <c r="B68" s="610"/>
      <c r="C68" s="610"/>
      <c r="D68" s="610"/>
      <c r="E68" s="610"/>
      <c r="F68" s="610"/>
      <c r="G68" s="610"/>
      <c r="H68" s="610"/>
      <c r="I68" s="610"/>
      <c r="J68" s="610"/>
      <c r="K68" s="610"/>
      <c r="L68" s="610"/>
      <c r="M68" s="610"/>
      <c r="N68" s="610"/>
      <c r="O68" s="610"/>
      <c r="P68" s="610"/>
      <c r="Q68" s="610"/>
      <c r="R68" s="610"/>
      <c r="S68" s="610"/>
      <c r="T68" s="610"/>
      <c r="U68" s="610"/>
      <c r="V68" s="610"/>
    </row>
    <row r="69" spans="1:22" s="35" customFormat="1" ht="30" customHeight="1" x14ac:dyDescent="0.3">
      <c r="A69" s="610" t="s">
        <v>1229</v>
      </c>
      <c r="B69" s="610"/>
      <c r="C69" s="610"/>
      <c r="D69" s="610"/>
      <c r="E69" s="610"/>
      <c r="F69" s="610"/>
      <c r="G69" s="610"/>
      <c r="H69" s="610"/>
      <c r="I69" s="610"/>
      <c r="J69" s="610"/>
      <c r="K69" s="610"/>
      <c r="L69" s="610"/>
      <c r="M69" s="610"/>
      <c r="N69" s="610"/>
      <c r="O69" s="610"/>
      <c r="P69" s="610"/>
      <c r="Q69" s="610"/>
      <c r="R69" s="610"/>
      <c r="S69" s="610"/>
      <c r="T69" s="610"/>
      <c r="U69" s="610"/>
      <c r="V69" s="610"/>
    </row>
    <row r="70" spans="1:22" s="35" customFormat="1" ht="15" customHeight="1" x14ac:dyDescent="0.3">
      <c r="A70" s="621" t="s">
        <v>1230</v>
      </c>
      <c r="B70" s="610"/>
      <c r="C70" s="610"/>
      <c r="D70" s="610"/>
      <c r="E70" s="610"/>
      <c r="F70" s="610"/>
      <c r="G70" s="610"/>
      <c r="H70" s="610"/>
      <c r="I70" s="610"/>
      <c r="J70" s="610"/>
      <c r="K70" s="610"/>
      <c r="L70" s="610"/>
      <c r="M70" s="610"/>
      <c r="N70" s="610"/>
      <c r="O70" s="610"/>
      <c r="P70" s="610"/>
      <c r="Q70" s="610"/>
      <c r="R70" s="610"/>
      <c r="S70" s="610"/>
      <c r="T70" s="610"/>
      <c r="U70" s="610"/>
      <c r="V70" s="610"/>
    </row>
    <row r="71" spans="1:22" s="35" customFormat="1" ht="15" customHeight="1" x14ac:dyDescent="0.3">
      <c r="A71" s="621" t="s">
        <v>1231</v>
      </c>
      <c r="B71" s="610"/>
      <c r="C71" s="610"/>
      <c r="D71" s="610"/>
      <c r="E71" s="610"/>
      <c r="F71" s="610"/>
      <c r="G71" s="610"/>
      <c r="H71" s="610"/>
      <c r="I71" s="610"/>
      <c r="J71" s="610"/>
      <c r="K71" s="610"/>
      <c r="L71" s="610"/>
      <c r="M71" s="610"/>
      <c r="N71" s="610"/>
      <c r="O71" s="610"/>
      <c r="P71" s="610"/>
      <c r="Q71" s="610"/>
      <c r="R71" s="610"/>
      <c r="S71" s="610"/>
      <c r="T71" s="610"/>
      <c r="U71" s="610"/>
      <c r="V71" s="610"/>
    </row>
    <row r="72" spans="1:22" s="35" customFormat="1" ht="28.5" customHeight="1" x14ac:dyDescent="0.3">
      <c r="A72" s="621" t="s">
        <v>1232</v>
      </c>
      <c r="B72" s="610"/>
      <c r="C72" s="610"/>
      <c r="D72" s="610"/>
      <c r="E72" s="610"/>
      <c r="F72" s="610"/>
      <c r="G72" s="610"/>
      <c r="H72" s="610"/>
      <c r="I72" s="610"/>
      <c r="J72" s="610"/>
      <c r="K72" s="610"/>
      <c r="L72" s="610"/>
      <c r="M72" s="610"/>
      <c r="N72" s="610"/>
      <c r="O72" s="610"/>
      <c r="P72" s="610"/>
      <c r="Q72" s="610"/>
      <c r="R72" s="610"/>
      <c r="S72" s="610"/>
      <c r="T72" s="610"/>
      <c r="U72" s="610"/>
      <c r="V72" s="610"/>
    </row>
    <row r="73" spans="1:22" s="35" customFormat="1" ht="15" customHeight="1" x14ac:dyDescent="0.3">
      <c r="A73" s="621" t="s">
        <v>1233</v>
      </c>
      <c r="B73" s="610"/>
      <c r="C73" s="610"/>
      <c r="D73" s="610"/>
      <c r="E73" s="610"/>
      <c r="F73" s="610"/>
      <c r="G73" s="610"/>
      <c r="H73" s="610"/>
      <c r="I73" s="610"/>
      <c r="J73" s="610"/>
      <c r="K73" s="610"/>
      <c r="L73" s="610"/>
      <c r="M73" s="610"/>
      <c r="N73" s="610"/>
      <c r="O73" s="610"/>
      <c r="P73" s="610"/>
      <c r="Q73" s="610"/>
      <c r="R73" s="610"/>
      <c r="S73" s="610"/>
      <c r="T73" s="610"/>
      <c r="U73" s="610"/>
      <c r="V73" s="610"/>
    </row>
    <row r="74" spans="1:22" s="35" customFormat="1" ht="15" customHeight="1" x14ac:dyDescent="0.3">
      <c r="A74" s="621" t="s">
        <v>1234</v>
      </c>
      <c r="B74" s="610"/>
      <c r="C74" s="610"/>
      <c r="D74" s="610"/>
      <c r="E74" s="610"/>
      <c r="F74" s="610"/>
      <c r="G74" s="610"/>
      <c r="H74" s="610"/>
      <c r="I74" s="610"/>
      <c r="J74" s="610"/>
      <c r="K74" s="610"/>
      <c r="L74" s="610"/>
      <c r="M74" s="610"/>
      <c r="N74" s="610"/>
      <c r="O74" s="610"/>
      <c r="P74" s="610"/>
      <c r="Q74" s="610"/>
      <c r="R74" s="610"/>
      <c r="S74" s="610"/>
      <c r="T74" s="610"/>
      <c r="U74" s="610"/>
      <c r="V74" s="610"/>
    </row>
    <row r="75" spans="1:22" s="35" customFormat="1" ht="15" customHeight="1" x14ac:dyDescent="0.3">
      <c r="A75" s="621" t="s">
        <v>1235</v>
      </c>
      <c r="B75" s="610"/>
      <c r="C75" s="610"/>
      <c r="D75" s="610"/>
      <c r="E75" s="610"/>
      <c r="F75" s="610"/>
      <c r="G75" s="610"/>
      <c r="H75" s="610"/>
      <c r="I75" s="610"/>
      <c r="J75" s="610"/>
      <c r="K75" s="610"/>
      <c r="L75" s="610"/>
      <c r="M75" s="610"/>
      <c r="N75" s="610"/>
      <c r="O75" s="610"/>
      <c r="P75" s="610"/>
      <c r="Q75" s="610"/>
      <c r="R75" s="610"/>
      <c r="S75" s="610"/>
      <c r="T75" s="610"/>
      <c r="U75" s="610"/>
      <c r="V75" s="610"/>
    </row>
    <row r="76" spans="1:22" s="35" customFormat="1" ht="15" customHeight="1" x14ac:dyDescent="0.3">
      <c r="A76" s="621" t="s">
        <v>1236</v>
      </c>
      <c r="B76" s="610"/>
      <c r="C76" s="610"/>
      <c r="D76" s="610"/>
      <c r="E76" s="610"/>
      <c r="F76" s="610"/>
      <c r="G76" s="610"/>
      <c r="H76" s="610"/>
      <c r="I76" s="610"/>
      <c r="J76" s="610"/>
      <c r="K76" s="610"/>
      <c r="L76" s="610"/>
      <c r="M76" s="610"/>
      <c r="N76" s="610"/>
      <c r="O76" s="610"/>
      <c r="P76" s="610"/>
      <c r="Q76" s="610"/>
      <c r="R76" s="610"/>
      <c r="S76" s="610"/>
      <c r="T76" s="610"/>
      <c r="U76" s="610"/>
      <c r="V76" s="610"/>
    </row>
    <row r="77" spans="1:22" s="35" customFormat="1" ht="15" customHeight="1" x14ac:dyDescent="0.3">
      <c r="A77" s="33"/>
      <c r="B77" s="131"/>
      <c r="C77" s="131"/>
      <c r="D77" s="131"/>
      <c r="E77" s="131"/>
      <c r="F77" s="131"/>
      <c r="G77" s="131"/>
      <c r="H77" s="131"/>
      <c r="I77" s="131"/>
      <c r="J77" s="131"/>
      <c r="K77" s="131"/>
      <c r="L77" s="131"/>
      <c r="M77" s="131"/>
      <c r="N77" s="131"/>
      <c r="O77" s="131"/>
      <c r="P77" s="131"/>
      <c r="Q77" s="131"/>
      <c r="R77" s="131"/>
      <c r="S77" s="131"/>
      <c r="T77" s="131"/>
      <c r="U77" s="131"/>
      <c r="V77" s="131"/>
    </row>
    <row r="78" spans="1:22" s="35" customFormat="1" ht="15" customHeight="1" x14ac:dyDescent="0.3">
      <c r="A78" s="33"/>
      <c r="B78" s="33"/>
      <c r="C78" s="33"/>
      <c r="D78" s="33"/>
      <c r="E78" s="33"/>
      <c r="F78" s="33"/>
      <c r="G78" s="33"/>
      <c r="H78" s="33"/>
      <c r="I78" s="33"/>
      <c r="J78" s="33"/>
      <c r="K78" s="33"/>
      <c r="L78" s="33"/>
      <c r="M78" s="33"/>
      <c r="N78" s="33"/>
      <c r="O78" s="33"/>
      <c r="P78" s="33"/>
      <c r="Q78" s="33"/>
      <c r="R78" s="33"/>
      <c r="S78" s="33"/>
      <c r="T78" s="33"/>
      <c r="U78" s="33"/>
      <c r="V78" s="33"/>
    </row>
    <row r="79" spans="1:22" s="35" customFormat="1" ht="15" customHeight="1" x14ac:dyDescent="0.3">
      <c r="A79" s="33" t="s">
        <v>364</v>
      </c>
      <c r="B79" s="33"/>
      <c r="C79" s="33"/>
      <c r="D79" s="33"/>
      <c r="E79" s="33"/>
      <c r="F79" s="33"/>
      <c r="G79" s="33"/>
      <c r="H79" s="33"/>
      <c r="I79" s="33"/>
      <c r="J79" s="33"/>
      <c r="K79" s="33"/>
      <c r="L79" s="33"/>
      <c r="M79" s="33"/>
      <c r="N79" s="33"/>
      <c r="O79" s="33"/>
      <c r="P79" s="33"/>
      <c r="Q79" s="33"/>
      <c r="R79" s="33"/>
      <c r="S79" s="33"/>
      <c r="T79" s="33"/>
      <c r="U79" s="33"/>
      <c r="V79" s="33"/>
    </row>
    <row r="80" spans="1:22" s="35" customFormat="1" ht="15" customHeight="1" x14ac:dyDescent="0.3">
      <c r="A80" s="237" t="s">
        <v>370</v>
      </c>
      <c r="B80" s="33"/>
      <c r="C80" s="33"/>
      <c r="D80" s="33"/>
      <c r="E80" s="237" t="s">
        <v>374</v>
      </c>
      <c r="F80" s="33"/>
      <c r="G80" s="33"/>
      <c r="H80" s="33"/>
      <c r="I80" s="33"/>
      <c r="J80" s="33"/>
      <c r="K80" s="33"/>
      <c r="L80" s="33"/>
      <c r="M80" s="33"/>
      <c r="N80" s="33"/>
      <c r="O80" s="33"/>
      <c r="P80" s="33"/>
      <c r="Q80" s="33"/>
      <c r="R80" s="33"/>
      <c r="S80" s="33"/>
      <c r="T80" s="33"/>
      <c r="U80" s="33"/>
      <c r="V80" s="33"/>
    </row>
    <row r="81" spans="1:22" s="35" customFormat="1" ht="15" customHeight="1" x14ac:dyDescent="0.3">
      <c r="A81" s="114" t="s">
        <v>1208</v>
      </c>
      <c r="B81" s="33"/>
      <c r="C81" s="33"/>
      <c r="D81" s="33"/>
      <c r="E81" s="237" t="s">
        <v>418</v>
      </c>
      <c r="F81" s="33"/>
      <c r="G81" s="33"/>
      <c r="H81" s="33"/>
      <c r="I81" s="33"/>
      <c r="J81" s="33"/>
      <c r="K81" s="33"/>
      <c r="L81" s="33"/>
      <c r="M81" s="33"/>
      <c r="N81" s="33"/>
      <c r="O81" s="33"/>
      <c r="P81" s="33"/>
      <c r="R81" s="33"/>
      <c r="S81" s="33"/>
      <c r="T81" s="33"/>
      <c r="U81" s="33"/>
      <c r="V81" s="33"/>
    </row>
    <row r="82" spans="1:22" s="35" customFormat="1" ht="15" customHeight="1" x14ac:dyDescent="0.3">
      <c r="A82" s="237" t="s">
        <v>371</v>
      </c>
      <c r="B82" s="75"/>
      <c r="C82" s="75"/>
      <c r="D82" s="75"/>
      <c r="E82" s="237" t="s">
        <v>375</v>
      </c>
      <c r="F82" s="75"/>
      <c r="G82" s="75"/>
      <c r="H82" s="75"/>
      <c r="I82" s="75"/>
      <c r="J82" s="75"/>
      <c r="K82" s="75"/>
      <c r="L82" s="75"/>
      <c r="M82" s="75"/>
      <c r="N82" s="75"/>
      <c r="O82" s="75"/>
      <c r="P82" s="75"/>
      <c r="R82" s="75"/>
      <c r="S82" s="75"/>
      <c r="T82" s="75"/>
      <c r="U82" s="75"/>
      <c r="V82" s="75"/>
    </row>
    <row r="83" spans="1:22" s="35" customFormat="1" ht="15" customHeight="1" x14ac:dyDescent="0.3">
      <c r="A83" s="237" t="s">
        <v>372</v>
      </c>
      <c r="B83" s="32"/>
      <c r="C83" s="33"/>
      <c r="D83" s="33"/>
      <c r="E83" s="237" t="s">
        <v>368</v>
      </c>
      <c r="F83" s="33"/>
      <c r="G83" s="33"/>
      <c r="H83" s="33"/>
      <c r="I83" s="33"/>
      <c r="J83" s="33"/>
      <c r="K83" s="33"/>
      <c r="L83" s="33"/>
      <c r="M83" s="33"/>
      <c r="N83" s="33"/>
      <c r="O83" s="33"/>
      <c r="P83" s="33"/>
      <c r="R83" s="33"/>
      <c r="S83" s="33"/>
      <c r="T83" s="33"/>
      <c r="U83" s="33"/>
      <c r="V83" s="33"/>
    </row>
    <row r="84" spans="1:22" s="35" customFormat="1" ht="15" customHeight="1" x14ac:dyDescent="0.3">
      <c r="A84" s="237" t="s">
        <v>373</v>
      </c>
      <c r="B84" s="32"/>
      <c r="C84" s="33"/>
      <c r="D84" s="33"/>
      <c r="E84" s="33"/>
      <c r="F84" s="33"/>
      <c r="G84" s="33"/>
      <c r="H84" s="33"/>
      <c r="I84" s="33"/>
      <c r="J84" s="33"/>
      <c r="K84" s="33"/>
      <c r="L84" s="33"/>
      <c r="M84" s="33"/>
      <c r="N84" s="33"/>
      <c r="O84" s="33"/>
      <c r="P84" s="33"/>
      <c r="R84" s="33"/>
      <c r="S84" s="33"/>
      <c r="T84" s="33"/>
      <c r="U84" s="33"/>
      <c r="V84" s="33"/>
    </row>
    <row r="85" spans="1:22" s="35" customFormat="1" x14ac:dyDescent="0.3">
      <c r="B85" s="32"/>
      <c r="C85" s="33"/>
      <c r="D85" s="33"/>
      <c r="E85" s="33"/>
      <c r="F85" s="33"/>
      <c r="G85" s="33"/>
      <c r="H85" s="33"/>
      <c r="I85" s="33"/>
      <c r="J85" s="33"/>
      <c r="K85" s="33"/>
      <c r="L85" s="33"/>
      <c r="M85" s="33"/>
      <c r="N85" s="33"/>
      <c r="O85" s="33"/>
      <c r="P85" s="33"/>
      <c r="R85" s="33"/>
      <c r="S85" s="33"/>
      <c r="T85" s="33"/>
      <c r="U85" s="33"/>
      <c r="V85" s="33"/>
    </row>
    <row r="86" spans="1:22" s="35" customFormat="1" x14ac:dyDescent="0.3">
      <c r="B86" s="32"/>
      <c r="C86" s="33"/>
      <c r="D86" s="33"/>
      <c r="E86" s="33"/>
      <c r="F86" s="33"/>
      <c r="G86" s="33"/>
      <c r="H86" s="33"/>
      <c r="I86" s="33"/>
      <c r="J86" s="33"/>
      <c r="K86" s="33"/>
      <c r="L86" s="33"/>
      <c r="M86" s="33"/>
      <c r="N86" s="33"/>
      <c r="O86" s="33"/>
      <c r="P86" s="33"/>
      <c r="R86" s="33"/>
      <c r="S86" s="33"/>
      <c r="T86" s="33"/>
      <c r="U86" s="33"/>
      <c r="V86" s="33"/>
    </row>
    <row r="87" spans="1:22" s="35" customFormat="1" ht="12.75" customHeight="1" x14ac:dyDescent="0.3">
      <c r="B87" s="78"/>
      <c r="C87" s="29"/>
      <c r="D87" s="29"/>
      <c r="E87" s="29"/>
      <c r="F87" s="29"/>
      <c r="G87" s="29"/>
      <c r="H87" s="29"/>
      <c r="I87" s="29"/>
      <c r="J87" s="29"/>
      <c r="K87" s="29"/>
      <c r="L87" s="29"/>
      <c r="M87" s="29"/>
      <c r="N87" s="29"/>
      <c r="O87" s="29"/>
      <c r="P87" s="29"/>
      <c r="R87" s="29"/>
      <c r="S87" s="29"/>
      <c r="T87" s="29"/>
      <c r="U87" s="29"/>
      <c r="V87" s="29"/>
    </row>
    <row r="88" spans="1:22" s="35" customFormat="1" ht="14" x14ac:dyDescent="0.3">
      <c r="B88" s="78"/>
      <c r="C88" s="29"/>
      <c r="D88" s="29"/>
      <c r="E88" s="29"/>
      <c r="F88" s="29"/>
      <c r="G88" s="29"/>
      <c r="H88" s="29"/>
      <c r="I88" s="29"/>
      <c r="J88" s="29"/>
      <c r="K88" s="29"/>
      <c r="L88" s="29"/>
      <c r="M88" s="29"/>
      <c r="N88" s="29"/>
      <c r="O88" s="29"/>
      <c r="P88" s="29"/>
      <c r="R88" s="29"/>
      <c r="S88" s="29"/>
      <c r="T88" s="29"/>
      <c r="U88" s="29"/>
      <c r="V88" s="29"/>
    </row>
    <row r="89" spans="1:22" s="35" customFormat="1" ht="14" x14ac:dyDescent="0.3">
      <c r="A89" s="82"/>
      <c r="B89" s="78"/>
      <c r="C89" s="29"/>
      <c r="D89" s="29"/>
      <c r="E89" s="29"/>
      <c r="F89" s="29"/>
      <c r="G89" s="29"/>
      <c r="H89" s="29"/>
      <c r="I89" s="29"/>
      <c r="J89" s="29"/>
      <c r="K89" s="29"/>
      <c r="L89" s="29"/>
      <c r="M89" s="29"/>
      <c r="N89" s="29"/>
      <c r="O89" s="29"/>
      <c r="P89" s="29"/>
      <c r="Q89" s="29"/>
      <c r="R89" s="29"/>
      <c r="S89" s="29"/>
      <c r="T89" s="29"/>
      <c r="U89" s="29"/>
      <c r="V89" s="29"/>
    </row>
    <row r="90" spans="1:22" s="35" customFormat="1" ht="14" x14ac:dyDescent="0.3">
      <c r="A90" s="82"/>
      <c r="B90" s="78"/>
      <c r="C90" s="29"/>
      <c r="D90" s="29"/>
      <c r="E90" s="29"/>
      <c r="F90" s="29"/>
      <c r="G90" s="29"/>
      <c r="H90" s="29"/>
      <c r="I90" s="29"/>
      <c r="J90" s="29"/>
      <c r="K90" s="29"/>
      <c r="L90" s="29"/>
      <c r="M90" s="29"/>
      <c r="N90" s="29"/>
      <c r="O90" s="29"/>
      <c r="P90" s="29"/>
      <c r="Q90" s="29"/>
      <c r="R90" s="29"/>
      <c r="S90" s="29"/>
      <c r="T90" s="29"/>
      <c r="U90" s="29"/>
      <c r="V90" s="29"/>
    </row>
    <row r="91" spans="1:22" s="35" customFormat="1" ht="14" x14ac:dyDescent="0.3">
      <c r="A91" s="82"/>
      <c r="B91" s="78"/>
      <c r="C91" s="29"/>
      <c r="D91" s="29"/>
      <c r="E91" s="29"/>
      <c r="F91" s="29"/>
      <c r="G91" s="29"/>
      <c r="H91" s="29"/>
      <c r="I91" s="29"/>
      <c r="J91" s="29"/>
      <c r="K91" s="29"/>
      <c r="L91" s="29"/>
      <c r="M91" s="29"/>
      <c r="N91" s="29"/>
      <c r="O91" s="29"/>
      <c r="P91" s="29"/>
      <c r="Q91" s="29"/>
      <c r="R91" s="29"/>
      <c r="S91" s="29"/>
      <c r="T91" s="29"/>
      <c r="U91" s="29"/>
      <c r="V91" s="29"/>
    </row>
    <row r="92" spans="1:22" s="76" customFormat="1" ht="14" x14ac:dyDescent="0.3">
      <c r="A92" s="82"/>
      <c r="B92" s="78"/>
      <c r="C92" s="29"/>
      <c r="D92" s="29"/>
      <c r="E92" s="29"/>
      <c r="F92" s="29"/>
      <c r="G92" s="29"/>
      <c r="H92" s="29"/>
      <c r="I92" s="29"/>
      <c r="J92" s="29"/>
      <c r="K92" s="29"/>
      <c r="L92" s="29"/>
      <c r="M92" s="29"/>
      <c r="N92" s="29"/>
      <c r="O92" s="29"/>
      <c r="P92" s="29"/>
      <c r="Q92" s="29"/>
      <c r="R92" s="29"/>
      <c r="S92" s="29"/>
      <c r="T92" s="29"/>
      <c r="U92" s="29"/>
      <c r="V92" s="29"/>
    </row>
    <row r="93" spans="1:22" s="76" customFormat="1" ht="14" x14ac:dyDescent="0.3">
      <c r="A93" s="82"/>
      <c r="B93" s="78"/>
      <c r="C93" s="29"/>
      <c r="D93" s="29"/>
      <c r="E93" s="29"/>
      <c r="F93" s="29"/>
      <c r="G93" s="29"/>
      <c r="H93" s="29"/>
      <c r="I93" s="29"/>
      <c r="J93" s="29"/>
      <c r="K93" s="29"/>
      <c r="L93" s="29"/>
      <c r="M93" s="29"/>
      <c r="N93" s="29"/>
      <c r="O93" s="29"/>
      <c r="P93" s="29"/>
      <c r="Q93" s="29"/>
      <c r="R93" s="29"/>
      <c r="S93" s="29"/>
      <c r="T93" s="29"/>
      <c r="U93" s="29"/>
      <c r="V93" s="29"/>
    </row>
    <row r="94" spans="1:22" s="76" customFormat="1" ht="14" x14ac:dyDescent="0.3">
      <c r="A94" s="82"/>
      <c r="B94" s="78"/>
      <c r="C94" s="29"/>
      <c r="D94" s="29"/>
      <c r="E94" s="29"/>
      <c r="F94" s="29"/>
      <c r="G94" s="29"/>
      <c r="H94" s="29"/>
      <c r="I94" s="29"/>
      <c r="J94" s="29"/>
      <c r="K94" s="29"/>
      <c r="L94" s="29"/>
      <c r="M94" s="29"/>
      <c r="N94" s="29"/>
      <c r="O94" s="29"/>
      <c r="P94" s="29"/>
      <c r="Q94" s="29"/>
      <c r="R94" s="29"/>
      <c r="S94" s="29"/>
      <c r="T94" s="29"/>
      <c r="U94" s="29"/>
      <c r="V94" s="29"/>
    </row>
    <row r="95" spans="1:22" s="76" customFormat="1" ht="14" x14ac:dyDescent="0.3">
      <c r="A95" s="82"/>
      <c r="B95" s="78"/>
      <c r="C95" s="29"/>
      <c r="D95" s="29"/>
      <c r="E95" s="29"/>
      <c r="F95" s="29"/>
      <c r="G95" s="29"/>
      <c r="H95" s="29"/>
      <c r="I95" s="29"/>
      <c r="J95" s="29"/>
      <c r="K95" s="29"/>
      <c r="L95" s="29"/>
      <c r="M95" s="29"/>
      <c r="N95" s="29"/>
      <c r="O95" s="29"/>
      <c r="P95" s="29"/>
      <c r="Q95" s="29"/>
      <c r="R95" s="29"/>
      <c r="S95" s="29"/>
      <c r="T95" s="29"/>
      <c r="U95" s="29"/>
      <c r="V95" s="29"/>
    </row>
    <row r="96" spans="1:22" s="76" customFormat="1" ht="14" x14ac:dyDescent="0.3">
      <c r="A96" s="82"/>
      <c r="B96" s="78"/>
      <c r="C96" s="29"/>
      <c r="D96" s="29"/>
      <c r="E96" s="29"/>
      <c r="F96" s="29"/>
      <c r="G96" s="29"/>
      <c r="H96" s="29"/>
      <c r="I96" s="29"/>
      <c r="J96" s="29"/>
      <c r="K96" s="29"/>
      <c r="L96" s="29"/>
      <c r="M96" s="29"/>
      <c r="N96" s="29"/>
      <c r="O96" s="29"/>
      <c r="P96" s="29"/>
      <c r="Q96" s="29"/>
      <c r="R96" s="29"/>
      <c r="S96" s="29"/>
      <c r="T96" s="29"/>
      <c r="U96" s="29"/>
      <c r="V96" s="29"/>
    </row>
    <row r="97" spans="1:22" s="81" customFormat="1" x14ac:dyDescent="0.25">
      <c r="A97" s="82"/>
      <c r="B97" s="78"/>
      <c r="C97" s="29"/>
      <c r="D97" s="29"/>
      <c r="E97" s="29"/>
      <c r="F97" s="29"/>
      <c r="G97" s="29"/>
      <c r="H97" s="29"/>
      <c r="I97" s="29"/>
      <c r="J97" s="29"/>
      <c r="K97" s="29"/>
      <c r="L97" s="29"/>
      <c r="M97" s="29"/>
      <c r="N97" s="29"/>
      <c r="O97" s="29"/>
      <c r="P97" s="29"/>
      <c r="Q97" s="29"/>
      <c r="R97" s="29"/>
      <c r="S97" s="29"/>
      <c r="T97" s="29"/>
      <c r="U97" s="29"/>
      <c r="V97" s="29"/>
    </row>
    <row r="102" spans="1:22" ht="65.25" customHeight="1" x14ac:dyDescent="0.25"/>
    <row r="136" spans="15:15" x14ac:dyDescent="0.25">
      <c r="O136" s="29">
        <v>66.75</v>
      </c>
    </row>
  </sheetData>
  <mergeCells count="49">
    <mergeCell ref="A68:V68"/>
    <mergeCell ref="A69:V69"/>
    <mergeCell ref="A48:A49"/>
    <mergeCell ref="A70:V70"/>
    <mergeCell ref="B56:V56"/>
    <mergeCell ref="A56:A58"/>
    <mergeCell ref="A60:A62"/>
    <mergeCell ref="B60:V60"/>
    <mergeCell ref="A55:V55"/>
    <mergeCell ref="A50:V50"/>
    <mergeCell ref="A47:V47"/>
    <mergeCell ref="A64:V64"/>
    <mergeCell ref="A65:V65"/>
    <mergeCell ref="A66:V66"/>
    <mergeCell ref="A67:V67"/>
    <mergeCell ref="A51:A54"/>
    <mergeCell ref="A7:V7"/>
    <mergeCell ref="E2:R3"/>
    <mergeCell ref="B2:B3"/>
    <mergeCell ref="A45:A46"/>
    <mergeCell ref="A21:A26"/>
    <mergeCell ref="A42:A43"/>
    <mergeCell ref="A2:A3"/>
    <mergeCell ref="A18:A19"/>
    <mergeCell ref="A4:V4"/>
    <mergeCell ref="C2:D3"/>
    <mergeCell ref="A9:V9"/>
    <mergeCell ref="U2:U3"/>
    <mergeCell ref="A5:V5"/>
    <mergeCell ref="T2:T3"/>
    <mergeCell ref="V2:V3"/>
    <mergeCell ref="S2:S3"/>
    <mergeCell ref="A44:V44"/>
    <mergeCell ref="A10:A11"/>
    <mergeCell ref="A12:V12"/>
    <mergeCell ref="A13:A16"/>
    <mergeCell ref="A17:V17"/>
    <mergeCell ref="A34:V34"/>
    <mergeCell ref="A35:A40"/>
    <mergeCell ref="A28:A33"/>
    <mergeCell ref="A41:V41"/>
    <mergeCell ref="A27:V27"/>
    <mergeCell ref="A20:V20"/>
    <mergeCell ref="A71:V71"/>
    <mergeCell ref="A73:V73"/>
    <mergeCell ref="A74:V74"/>
    <mergeCell ref="A75:V75"/>
    <mergeCell ref="A76:V76"/>
    <mergeCell ref="A72:V72"/>
  </mergeCells>
  <printOptions horizontalCentered="1"/>
  <pageMargins left="0.196850393700787" right="0.196850393700787" top="0.39370078740157499" bottom="0.39370078740157499" header="0.31496062992126" footer="0.31496062992126"/>
  <pageSetup paperSize="9" scale="51" fitToHeight="0" orientation="landscape" r:id="rId1"/>
  <rowBreaks count="3" manualBreakCount="3">
    <brk id="33" max="21" man="1"/>
    <brk id="58" max="21" man="1"/>
    <brk id="85"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V241"/>
  <sheetViews>
    <sheetView view="pageBreakPreview" zoomScale="60" zoomScaleNormal="60" workbookViewId="0">
      <pane xSplit="1" ySplit="3" topLeftCell="B53" activePane="bottomRight" state="frozen"/>
      <selection activeCell="A140" sqref="A140:U140"/>
      <selection pane="topRight" activeCell="A140" sqref="A140:U140"/>
      <selection pane="bottomLeft" activeCell="A140" sqref="A140:U140"/>
      <selection pane="bottomRight" activeCell="A125" sqref="A125:V158"/>
    </sheetView>
  </sheetViews>
  <sheetFormatPr defaultColWidth="9.1796875" defaultRowHeight="13.5" x14ac:dyDescent="0.25"/>
  <cols>
    <col min="1" max="1" width="26.453125" style="358" customWidth="1"/>
    <col min="2" max="2" width="27.453125" style="79" customWidth="1"/>
    <col min="3" max="3" width="17.26953125" style="80" customWidth="1"/>
    <col min="4" max="4" width="2.7265625" style="80" customWidth="1"/>
    <col min="5" max="5" width="17.26953125" style="80" customWidth="1"/>
    <col min="6" max="6" width="2.7265625" style="80" customWidth="1"/>
    <col min="7" max="7" width="17.26953125" style="80" customWidth="1"/>
    <col min="8" max="8" width="2.7265625" style="80" customWidth="1"/>
    <col min="9" max="9" width="17.26953125" style="80" customWidth="1"/>
    <col min="10" max="10" width="2.7265625" style="80" customWidth="1"/>
    <col min="11" max="11" width="17.26953125" style="80" customWidth="1"/>
    <col min="12" max="12" width="2.54296875" style="80" customWidth="1"/>
    <col min="13" max="13" width="17.26953125" style="80" customWidth="1"/>
    <col min="14" max="14" width="2.7265625" style="80" customWidth="1"/>
    <col min="15" max="15" width="17.26953125" style="80" customWidth="1"/>
    <col min="16" max="16" width="2.7265625" style="80" customWidth="1"/>
    <col min="17" max="17" width="17.26953125" style="80" customWidth="1"/>
    <col min="18" max="18" width="2.7265625" style="80" customWidth="1"/>
    <col min="19" max="19" width="17.26953125" style="80" customWidth="1"/>
    <col min="20" max="20" width="13.26953125" style="80" customWidth="1"/>
    <col min="21" max="21" width="18.453125" style="80" customWidth="1"/>
    <col min="22" max="22" width="18.54296875" style="80" customWidth="1"/>
    <col min="23" max="16384" width="9.1796875" style="80"/>
  </cols>
  <sheetData>
    <row r="1" spans="1:22" s="35" customFormat="1" ht="12.4" customHeight="1" x14ac:dyDescent="0.3">
      <c r="A1" s="343"/>
      <c r="B1" s="34"/>
    </row>
    <row r="2" spans="1:22" s="35" customFormat="1" ht="35.5" customHeight="1" x14ac:dyDescent="0.3">
      <c r="A2" s="576" t="s">
        <v>97</v>
      </c>
      <c r="B2" s="570" t="s">
        <v>96</v>
      </c>
      <c r="C2" s="572" t="s">
        <v>285</v>
      </c>
      <c r="D2" s="573"/>
      <c r="E2" s="561" t="s">
        <v>113</v>
      </c>
      <c r="F2" s="562"/>
      <c r="G2" s="562"/>
      <c r="H2" s="562"/>
      <c r="I2" s="562"/>
      <c r="J2" s="562"/>
      <c r="K2" s="562"/>
      <c r="L2" s="562"/>
      <c r="M2" s="562"/>
      <c r="N2" s="562"/>
      <c r="O2" s="562"/>
      <c r="P2" s="562"/>
      <c r="Q2" s="562"/>
      <c r="R2" s="563"/>
      <c r="S2" s="570" t="s">
        <v>284</v>
      </c>
      <c r="T2" s="570" t="s">
        <v>302</v>
      </c>
      <c r="U2" s="570" t="s">
        <v>347</v>
      </c>
      <c r="V2" s="570" t="s">
        <v>286</v>
      </c>
    </row>
    <row r="3" spans="1:22" s="35" customFormat="1" ht="35.5" customHeight="1" x14ac:dyDescent="0.3">
      <c r="A3" s="577"/>
      <c r="B3" s="571"/>
      <c r="C3" s="574"/>
      <c r="D3" s="575"/>
      <c r="E3" s="564"/>
      <c r="F3" s="565"/>
      <c r="G3" s="565"/>
      <c r="H3" s="565"/>
      <c r="I3" s="565"/>
      <c r="J3" s="565"/>
      <c r="K3" s="565"/>
      <c r="L3" s="565"/>
      <c r="M3" s="565"/>
      <c r="N3" s="565"/>
      <c r="O3" s="565"/>
      <c r="P3" s="565"/>
      <c r="Q3" s="565"/>
      <c r="R3" s="566"/>
      <c r="S3" s="571"/>
      <c r="T3" s="571"/>
      <c r="U3" s="571"/>
      <c r="V3" s="571"/>
    </row>
    <row r="4" spans="1:22" s="35" customFormat="1" ht="15" customHeight="1" x14ac:dyDescent="0.3">
      <c r="A4" s="629" t="s">
        <v>647</v>
      </c>
      <c r="B4" s="630"/>
      <c r="C4" s="630"/>
      <c r="D4" s="630"/>
      <c r="E4" s="630"/>
      <c r="F4" s="630"/>
      <c r="G4" s="630"/>
      <c r="H4" s="630"/>
      <c r="I4" s="630"/>
      <c r="J4" s="630"/>
      <c r="K4" s="630"/>
      <c r="L4" s="630"/>
      <c r="M4" s="630"/>
      <c r="N4" s="630"/>
      <c r="O4" s="630"/>
      <c r="P4" s="630"/>
      <c r="Q4" s="630"/>
      <c r="R4" s="630"/>
      <c r="S4" s="630"/>
      <c r="T4" s="630"/>
      <c r="U4" s="630"/>
      <c r="V4" s="631"/>
    </row>
    <row r="5" spans="1:22" s="35" customFormat="1" ht="15" customHeight="1" x14ac:dyDescent="0.3">
      <c r="A5" s="632" t="s">
        <v>98</v>
      </c>
      <c r="B5" s="633"/>
      <c r="C5" s="633"/>
      <c r="D5" s="633"/>
      <c r="E5" s="633"/>
      <c r="F5" s="633"/>
      <c r="G5" s="633"/>
      <c r="H5" s="633"/>
      <c r="I5" s="633"/>
      <c r="J5" s="633"/>
      <c r="K5" s="633"/>
      <c r="L5" s="633"/>
      <c r="M5" s="633"/>
      <c r="N5" s="633"/>
      <c r="O5" s="633"/>
      <c r="P5" s="633"/>
      <c r="Q5" s="633"/>
      <c r="R5" s="633"/>
      <c r="S5" s="633"/>
      <c r="T5" s="633"/>
      <c r="U5" s="633"/>
      <c r="V5" s="634"/>
    </row>
    <row r="6" spans="1:22" s="35" customFormat="1" ht="15" customHeight="1" x14ac:dyDescent="0.3">
      <c r="A6" s="124" t="s">
        <v>508</v>
      </c>
      <c r="B6" s="123"/>
      <c r="C6" s="123"/>
      <c r="D6" s="123"/>
      <c r="E6" s="123"/>
      <c r="F6" s="123"/>
      <c r="G6" s="123"/>
      <c r="H6" s="123"/>
      <c r="I6" s="123"/>
      <c r="J6" s="123"/>
      <c r="K6" s="123"/>
      <c r="L6" s="123"/>
      <c r="M6" s="123"/>
      <c r="N6" s="123"/>
      <c r="O6" s="123"/>
      <c r="P6" s="123"/>
      <c r="Q6" s="123"/>
      <c r="R6" s="123"/>
      <c r="S6" s="123"/>
      <c r="T6" s="123"/>
      <c r="U6" s="123"/>
      <c r="V6" s="125"/>
    </row>
    <row r="7" spans="1:22" s="35" customFormat="1" ht="15" customHeight="1" x14ac:dyDescent="0.3">
      <c r="A7" s="632" t="s">
        <v>99</v>
      </c>
      <c r="B7" s="633"/>
      <c r="C7" s="633"/>
      <c r="D7" s="633"/>
      <c r="E7" s="633"/>
      <c r="F7" s="633"/>
      <c r="G7" s="633"/>
      <c r="H7" s="633"/>
      <c r="I7" s="633"/>
      <c r="J7" s="633"/>
      <c r="K7" s="633"/>
      <c r="L7" s="633"/>
      <c r="M7" s="633"/>
      <c r="N7" s="633"/>
      <c r="O7" s="633"/>
      <c r="P7" s="633"/>
      <c r="Q7" s="633"/>
      <c r="R7" s="633"/>
      <c r="S7" s="633"/>
      <c r="T7" s="633"/>
      <c r="U7" s="633"/>
      <c r="V7" s="634"/>
    </row>
    <row r="8" spans="1:22" s="35" customFormat="1" ht="15" customHeight="1" x14ac:dyDescent="0.3">
      <c r="A8" s="124" t="s">
        <v>575</v>
      </c>
      <c r="B8" s="123"/>
      <c r="C8" s="123"/>
      <c r="D8" s="123"/>
      <c r="E8" s="123"/>
      <c r="F8" s="123"/>
      <c r="G8" s="123"/>
      <c r="H8" s="123"/>
      <c r="I8" s="123"/>
      <c r="J8" s="123"/>
      <c r="K8" s="123"/>
      <c r="L8" s="123"/>
      <c r="M8" s="123"/>
      <c r="N8" s="123"/>
      <c r="O8" s="123"/>
      <c r="P8" s="123"/>
      <c r="Q8" s="123"/>
      <c r="R8" s="123"/>
      <c r="S8" s="123"/>
      <c r="T8" s="123"/>
      <c r="U8" s="123"/>
      <c r="V8" s="125"/>
    </row>
    <row r="9" spans="1:22" s="35" customFormat="1" ht="15" customHeight="1" x14ac:dyDescent="0.3">
      <c r="A9" s="632" t="s">
        <v>168</v>
      </c>
      <c r="B9" s="633"/>
      <c r="C9" s="633"/>
      <c r="D9" s="633"/>
      <c r="E9" s="633"/>
      <c r="F9" s="633"/>
      <c r="G9" s="633"/>
      <c r="H9" s="633"/>
      <c r="I9" s="633"/>
      <c r="J9" s="633"/>
      <c r="K9" s="633"/>
      <c r="L9" s="633"/>
      <c r="M9" s="633"/>
      <c r="N9" s="633"/>
      <c r="O9" s="633"/>
      <c r="P9" s="633"/>
      <c r="Q9" s="633"/>
      <c r="R9" s="633"/>
      <c r="S9" s="633"/>
      <c r="T9" s="633"/>
      <c r="U9" s="633"/>
      <c r="V9" s="634"/>
    </row>
    <row r="10" spans="1:22" s="35" customFormat="1" ht="15" customHeight="1" x14ac:dyDescent="0.3">
      <c r="A10" s="344" t="s">
        <v>648</v>
      </c>
      <c r="B10" s="330"/>
      <c r="C10" s="330"/>
      <c r="D10" s="330"/>
      <c r="E10" s="330"/>
      <c r="F10" s="330"/>
      <c r="G10" s="330"/>
      <c r="H10" s="330"/>
      <c r="I10" s="330"/>
      <c r="J10" s="330"/>
      <c r="K10" s="330"/>
      <c r="L10" s="330"/>
      <c r="M10" s="330"/>
      <c r="N10" s="330"/>
      <c r="O10" s="330"/>
      <c r="P10" s="330"/>
      <c r="Q10" s="330"/>
      <c r="R10" s="330"/>
      <c r="S10" s="330"/>
      <c r="T10" s="330"/>
      <c r="U10" s="330"/>
      <c r="V10" s="331"/>
    </row>
    <row r="11" spans="1:22" s="35" customFormat="1" ht="15" customHeight="1" x14ac:dyDescent="0.3">
      <c r="A11" s="646" t="s">
        <v>101</v>
      </c>
      <c r="B11" s="646"/>
      <c r="C11" s="646"/>
      <c r="D11" s="646"/>
      <c r="E11" s="646"/>
      <c r="F11" s="646"/>
      <c r="G11" s="646"/>
      <c r="H11" s="646"/>
      <c r="I11" s="646"/>
      <c r="J11" s="646"/>
      <c r="K11" s="646"/>
      <c r="L11" s="646"/>
      <c r="M11" s="646"/>
      <c r="N11" s="646"/>
      <c r="O11" s="646"/>
      <c r="P11" s="646"/>
      <c r="Q11" s="646"/>
      <c r="R11" s="646"/>
      <c r="S11" s="646"/>
      <c r="T11" s="646"/>
      <c r="U11" s="646"/>
      <c r="V11" s="646"/>
    </row>
    <row r="12" spans="1:22" s="35" customFormat="1" ht="15" customHeight="1" x14ac:dyDescent="0.3">
      <c r="A12" s="645" t="s">
        <v>1454</v>
      </c>
      <c r="B12" s="606"/>
      <c r="C12" s="606"/>
      <c r="D12" s="606"/>
      <c r="E12" s="606"/>
      <c r="F12" s="606"/>
      <c r="G12" s="606"/>
      <c r="H12" s="606"/>
      <c r="I12" s="606"/>
      <c r="J12" s="606"/>
      <c r="K12" s="606"/>
      <c r="L12" s="606"/>
      <c r="M12" s="606"/>
      <c r="N12" s="606"/>
      <c r="O12" s="606"/>
      <c r="P12" s="606"/>
      <c r="Q12" s="606"/>
      <c r="R12" s="606"/>
      <c r="S12" s="606"/>
      <c r="T12" s="606"/>
      <c r="U12" s="606"/>
      <c r="V12" s="607"/>
    </row>
    <row r="13" spans="1:22" s="35" customFormat="1" ht="54" customHeight="1" x14ac:dyDescent="0.3">
      <c r="A13" s="614" t="s">
        <v>133</v>
      </c>
      <c r="B13" s="185" t="s">
        <v>452</v>
      </c>
      <c r="C13" s="201">
        <v>94</v>
      </c>
      <c r="D13" s="202"/>
      <c r="E13" s="202"/>
      <c r="F13" s="202"/>
      <c r="G13" s="345">
        <v>99</v>
      </c>
      <c r="H13" s="202"/>
      <c r="I13" s="345">
        <v>111</v>
      </c>
      <c r="J13" s="345"/>
      <c r="K13" s="345">
        <v>99</v>
      </c>
      <c r="L13" s="345"/>
      <c r="M13" s="345">
        <v>149</v>
      </c>
      <c r="N13" s="202"/>
      <c r="O13" s="345">
        <v>154</v>
      </c>
      <c r="P13" s="352" t="s">
        <v>1451</v>
      </c>
      <c r="Q13" s="345"/>
      <c r="R13" s="202"/>
      <c r="S13" s="201">
        <v>108</v>
      </c>
      <c r="T13" s="173"/>
      <c r="U13" s="297" t="s">
        <v>772</v>
      </c>
      <c r="V13" s="485" t="s">
        <v>0</v>
      </c>
    </row>
    <row r="14" spans="1:22" s="35" customFormat="1" ht="15" customHeight="1" x14ac:dyDescent="0.3">
      <c r="A14" s="615"/>
      <c r="B14" s="185"/>
      <c r="C14" s="190">
        <v>2016</v>
      </c>
      <c r="D14" s="190"/>
      <c r="E14" s="190"/>
      <c r="F14" s="190"/>
      <c r="G14" s="190">
        <v>2017</v>
      </c>
      <c r="H14" s="190"/>
      <c r="I14" s="190">
        <v>2018</v>
      </c>
      <c r="J14" s="190"/>
      <c r="K14" s="190">
        <v>2019</v>
      </c>
      <c r="L14" s="190"/>
      <c r="M14" s="190">
        <v>2020</v>
      </c>
      <c r="N14" s="190"/>
      <c r="O14" s="190">
        <v>2021</v>
      </c>
      <c r="P14" s="190"/>
      <c r="Q14" s="190">
        <v>2022</v>
      </c>
      <c r="R14" s="190"/>
      <c r="S14" s="190">
        <v>2022</v>
      </c>
      <c r="T14" s="175"/>
      <c r="U14" s="175"/>
      <c r="V14" s="203"/>
    </row>
    <row r="15" spans="1:22" s="35" customFormat="1" ht="54" customHeight="1" x14ac:dyDescent="0.3">
      <c r="A15" s="615"/>
      <c r="B15" s="185" t="s">
        <v>649</v>
      </c>
      <c r="C15" s="201">
        <v>13</v>
      </c>
      <c r="D15" s="202"/>
      <c r="E15" s="202"/>
      <c r="F15" s="202"/>
      <c r="G15" s="345">
        <v>14</v>
      </c>
      <c r="H15" s="202"/>
      <c r="I15" s="345"/>
      <c r="J15" s="202"/>
      <c r="K15" s="345"/>
      <c r="L15" s="345"/>
      <c r="M15" s="345"/>
      <c r="N15" s="202"/>
      <c r="O15" s="345"/>
      <c r="P15" s="202"/>
      <c r="Q15" s="345">
        <v>15</v>
      </c>
      <c r="R15" s="202"/>
      <c r="S15" s="126">
        <v>10</v>
      </c>
      <c r="T15" s="129"/>
      <c r="U15" s="338" t="s">
        <v>772</v>
      </c>
      <c r="V15" s="339" t="s">
        <v>0</v>
      </c>
    </row>
    <row r="16" spans="1:22" s="35" customFormat="1" ht="15" customHeight="1" x14ac:dyDescent="0.3">
      <c r="A16" s="615"/>
      <c r="B16" s="185"/>
      <c r="C16" s="190">
        <v>2013</v>
      </c>
      <c r="D16" s="190"/>
      <c r="E16" s="190"/>
      <c r="F16" s="190"/>
      <c r="G16" s="190">
        <v>2017</v>
      </c>
      <c r="H16" s="190"/>
      <c r="I16" s="190">
        <v>2018</v>
      </c>
      <c r="J16" s="190"/>
      <c r="K16" s="190">
        <v>2019</v>
      </c>
      <c r="L16" s="190"/>
      <c r="M16" s="190">
        <v>2020</v>
      </c>
      <c r="N16" s="190"/>
      <c r="O16" s="190">
        <v>2021</v>
      </c>
      <c r="P16" s="190"/>
      <c r="Q16" s="190">
        <v>2022</v>
      </c>
      <c r="R16" s="190"/>
      <c r="S16" s="191">
        <v>2022</v>
      </c>
      <c r="T16" s="128"/>
      <c r="U16" s="128"/>
      <c r="V16" s="165"/>
    </row>
    <row r="17" spans="1:22" s="35" customFormat="1" ht="54" customHeight="1" x14ac:dyDescent="0.3">
      <c r="A17" s="615"/>
      <c r="B17" s="185" t="s">
        <v>650</v>
      </c>
      <c r="C17" s="201">
        <v>23</v>
      </c>
      <c r="D17" s="202"/>
      <c r="E17" s="202"/>
      <c r="F17" s="202"/>
      <c r="G17" s="345">
        <v>21</v>
      </c>
      <c r="H17" s="202"/>
      <c r="I17" s="345"/>
      <c r="J17" s="202"/>
      <c r="K17" s="345"/>
      <c r="L17" s="345"/>
      <c r="M17" s="345"/>
      <c r="N17" s="202"/>
      <c r="O17" s="345"/>
      <c r="P17" s="202"/>
      <c r="Q17" s="345">
        <v>22</v>
      </c>
      <c r="R17" s="202"/>
      <c r="S17" s="126">
        <v>15</v>
      </c>
      <c r="T17" s="129"/>
      <c r="U17" s="338" t="s">
        <v>772</v>
      </c>
      <c r="V17" s="339" t="s">
        <v>0</v>
      </c>
    </row>
    <row r="18" spans="1:22" s="35" customFormat="1" ht="15" customHeight="1" x14ac:dyDescent="0.3">
      <c r="A18" s="615"/>
      <c r="B18" s="185"/>
      <c r="C18" s="190">
        <v>2013</v>
      </c>
      <c r="D18" s="190"/>
      <c r="E18" s="190"/>
      <c r="F18" s="190"/>
      <c r="G18" s="190">
        <v>2017</v>
      </c>
      <c r="H18" s="190"/>
      <c r="I18" s="190">
        <v>2018</v>
      </c>
      <c r="J18" s="190"/>
      <c r="K18" s="190">
        <v>2019</v>
      </c>
      <c r="L18" s="190"/>
      <c r="M18" s="190">
        <v>2020</v>
      </c>
      <c r="N18" s="190"/>
      <c r="O18" s="190">
        <v>2021</v>
      </c>
      <c r="P18" s="190"/>
      <c r="Q18" s="190">
        <v>2022</v>
      </c>
      <c r="R18" s="190"/>
      <c r="S18" s="191">
        <v>2022</v>
      </c>
      <c r="T18" s="128"/>
      <c r="U18" s="128"/>
      <c r="V18" s="165"/>
    </row>
    <row r="19" spans="1:22" s="35" customFormat="1" ht="54" customHeight="1" x14ac:dyDescent="0.3">
      <c r="A19" s="615"/>
      <c r="B19" s="170" t="s">
        <v>651</v>
      </c>
      <c r="C19" s="192">
        <v>31</v>
      </c>
      <c r="D19" s="187"/>
      <c r="E19" s="187"/>
      <c r="F19" s="187"/>
      <c r="G19" s="345">
        <v>27</v>
      </c>
      <c r="H19" s="187"/>
      <c r="I19" s="159"/>
      <c r="J19" s="187"/>
      <c r="K19" s="159"/>
      <c r="L19" s="159"/>
      <c r="M19" s="159"/>
      <c r="N19" s="187"/>
      <c r="O19" s="159"/>
      <c r="P19" s="187"/>
      <c r="Q19" s="159">
        <v>26</v>
      </c>
      <c r="R19" s="187"/>
      <c r="S19" s="66">
        <v>22</v>
      </c>
      <c r="T19" s="129"/>
      <c r="U19" s="338" t="s">
        <v>772</v>
      </c>
      <c r="V19" s="339" t="s">
        <v>0</v>
      </c>
    </row>
    <row r="20" spans="1:22" s="35" customFormat="1" ht="15" customHeight="1" x14ac:dyDescent="0.3">
      <c r="A20" s="615"/>
      <c r="B20" s="185"/>
      <c r="C20" s="190">
        <v>2013</v>
      </c>
      <c r="D20" s="190"/>
      <c r="E20" s="190"/>
      <c r="F20" s="190"/>
      <c r="G20" s="190">
        <v>2017</v>
      </c>
      <c r="H20" s="190"/>
      <c r="I20" s="190">
        <v>2018</v>
      </c>
      <c r="J20" s="190"/>
      <c r="K20" s="190">
        <v>2019</v>
      </c>
      <c r="L20" s="190"/>
      <c r="M20" s="190">
        <v>2020</v>
      </c>
      <c r="N20" s="190"/>
      <c r="O20" s="190">
        <v>2021</v>
      </c>
      <c r="P20" s="190"/>
      <c r="Q20" s="190">
        <v>2022</v>
      </c>
      <c r="R20" s="190"/>
      <c r="S20" s="191">
        <v>2022</v>
      </c>
      <c r="T20" s="128"/>
      <c r="U20" s="128"/>
      <c r="V20" s="165"/>
    </row>
    <row r="21" spans="1:22" s="35" customFormat="1" ht="113.25" customHeight="1" x14ac:dyDescent="0.3">
      <c r="A21" s="615"/>
      <c r="B21" s="340" t="s">
        <v>652</v>
      </c>
      <c r="C21" s="341">
        <v>468.1</v>
      </c>
      <c r="D21" s="342"/>
      <c r="E21" s="341"/>
      <c r="F21" s="346"/>
      <c r="G21" s="192">
        <v>456.8</v>
      </c>
      <c r="H21" s="342"/>
      <c r="I21" s="341">
        <v>459.5</v>
      </c>
      <c r="J21" s="342"/>
      <c r="K21" s="215">
        <v>473</v>
      </c>
      <c r="L21" s="342"/>
      <c r="M21" s="215">
        <v>469.6</v>
      </c>
      <c r="N21" s="342"/>
      <c r="O21" s="459">
        <v>577.29999999999995</v>
      </c>
      <c r="P21" s="342"/>
      <c r="Q21" s="345"/>
      <c r="R21" s="342"/>
      <c r="S21" s="341">
        <v>367.1</v>
      </c>
      <c r="T21" s="173"/>
      <c r="U21" s="297" t="s">
        <v>772</v>
      </c>
      <c r="V21" s="485" t="s">
        <v>0</v>
      </c>
    </row>
    <row r="22" spans="1:22" s="35" customFormat="1" ht="15" customHeight="1" x14ac:dyDescent="0.3">
      <c r="A22" s="615"/>
      <c r="B22" s="185"/>
      <c r="C22" s="190">
        <v>2016</v>
      </c>
      <c r="D22" s="190"/>
      <c r="E22" s="190"/>
      <c r="F22" s="190"/>
      <c r="G22" s="190">
        <v>2017</v>
      </c>
      <c r="H22" s="190"/>
      <c r="I22" s="190">
        <v>2018</v>
      </c>
      <c r="J22" s="190"/>
      <c r="K22" s="190">
        <v>2019</v>
      </c>
      <c r="L22" s="190"/>
      <c r="M22" s="190">
        <v>2020</v>
      </c>
      <c r="N22" s="190"/>
      <c r="O22" s="190">
        <v>2021</v>
      </c>
      <c r="P22" s="190"/>
      <c r="Q22" s="190">
        <v>2022</v>
      </c>
      <c r="R22" s="190"/>
      <c r="S22" s="190">
        <v>2022</v>
      </c>
      <c r="T22" s="175"/>
      <c r="U22" s="175"/>
      <c r="V22" s="203"/>
    </row>
    <row r="23" spans="1:22" s="35" customFormat="1" ht="51.75" customHeight="1" x14ac:dyDescent="0.3">
      <c r="A23" s="615"/>
      <c r="B23" s="189" t="s">
        <v>653</v>
      </c>
      <c r="C23" s="167">
        <v>273.7</v>
      </c>
      <c r="D23" s="187"/>
      <c r="E23" s="187"/>
      <c r="F23" s="187"/>
      <c r="G23" s="167">
        <v>269.60000000000002</v>
      </c>
      <c r="H23" s="269"/>
      <c r="I23" s="167">
        <v>272.3</v>
      </c>
      <c r="J23" s="187"/>
      <c r="K23" s="192">
        <v>281.7</v>
      </c>
      <c r="L23" s="187"/>
      <c r="M23" s="192">
        <v>282.2</v>
      </c>
      <c r="N23" s="187"/>
      <c r="O23" s="459">
        <v>363.4</v>
      </c>
      <c r="P23" s="187"/>
      <c r="Q23" s="345"/>
      <c r="R23" s="187"/>
      <c r="S23" s="192">
        <v>217.3</v>
      </c>
      <c r="T23" s="175"/>
      <c r="U23" s="297" t="s">
        <v>772</v>
      </c>
      <c r="V23" s="485" t="s">
        <v>0</v>
      </c>
    </row>
    <row r="24" spans="1:22" s="35" customFormat="1" ht="15" customHeight="1" x14ac:dyDescent="0.3">
      <c r="A24" s="615"/>
      <c r="B24" s="185"/>
      <c r="C24" s="190">
        <v>2016</v>
      </c>
      <c r="D24" s="190"/>
      <c r="E24" s="190"/>
      <c r="F24" s="190"/>
      <c r="G24" s="190">
        <v>2017</v>
      </c>
      <c r="H24" s="190"/>
      <c r="I24" s="190">
        <v>2018</v>
      </c>
      <c r="J24" s="190"/>
      <c r="K24" s="190">
        <v>2019</v>
      </c>
      <c r="L24" s="190"/>
      <c r="M24" s="190">
        <v>2020</v>
      </c>
      <c r="N24" s="190"/>
      <c r="O24" s="190">
        <v>2021</v>
      </c>
      <c r="P24" s="190"/>
      <c r="Q24" s="190">
        <v>2022</v>
      </c>
      <c r="R24" s="190"/>
      <c r="S24" s="190">
        <v>2022</v>
      </c>
      <c r="T24" s="175"/>
      <c r="U24" s="175"/>
      <c r="V24" s="203"/>
    </row>
    <row r="25" spans="1:22" s="35" customFormat="1" ht="45" customHeight="1" x14ac:dyDescent="0.3">
      <c r="A25" s="615"/>
      <c r="B25" s="424" t="s">
        <v>654</v>
      </c>
      <c r="C25" s="341">
        <v>105.2</v>
      </c>
      <c r="D25" s="342"/>
      <c r="E25" s="342"/>
      <c r="F25" s="342"/>
      <c r="G25" s="215">
        <v>104</v>
      </c>
      <c r="H25" s="342"/>
      <c r="I25" s="215">
        <v>104.9</v>
      </c>
      <c r="J25" s="342"/>
      <c r="K25" s="215">
        <v>104.5</v>
      </c>
      <c r="L25" s="215"/>
      <c r="M25" s="215">
        <v>98.9</v>
      </c>
      <c r="N25" s="342"/>
      <c r="O25" s="459">
        <v>101.4</v>
      </c>
      <c r="P25" s="342"/>
      <c r="Q25" s="345"/>
      <c r="R25" s="342"/>
      <c r="S25" s="214">
        <v>83.5</v>
      </c>
      <c r="T25" s="129"/>
      <c r="U25" s="338" t="s">
        <v>772</v>
      </c>
      <c r="V25" s="339" t="s">
        <v>0</v>
      </c>
    </row>
    <row r="26" spans="1:22" s="35" customFormat="1" ht="15" customHeight="1" x14ac:dyDescent="0.3">
      <c r="A26" s="615"/>
      <c r="B26" s="185"/>
      <c r="C26" s="190">
        <v>2016</v>
      </c>
      <c r="D26" s="190"/>
      <c r="E26" s="190"/>
      <c r="F26" s="190"/>
      <c r="G26" s="190">
        <v>2017</v>
      </c>
      <c r="H26" s="190"/>
      <c r="I26" s="190">
        <v>2018</v>
      </c>
      <c r="J26" s="190"/>
      <c r="K26" s="190">
        <v>2019</v>
      </c>
      <c r="L26" s="190"/>
      <c r="M26" s="190">
        <v>2020</v>
      </c>
      <c r="N26" s="190"/>
      <c r="O26" s="190">
        <v>2021</v>
      </c>
      <c r="P26" s="190"/>
      <c r="Q26" s="190">
        <v>2022</v>
      </c>
      <c r="R26" s="190"/>
      <c r="S26" s="191">
        <v>2022</v>
      </c>
      <c r="T26" s="128"/>
      <c r="U26" s="128"/>
      <c r="V26" s="165"/>
    </row>
    <row r="27" spans="1:22" s="35" customFormat="1" ht="45" customHeight="1" x14ac:dyDescent="0.3">
      <c r="A27" s="615"/>
      <c r="B27" s="424" t="s">
        <v>655</v>
      </c>
      <c r="C27" s="341">
        <v>56.1</v>
      </c>
      <c r="D27" s="342"/>
      <c r="E27" s="342"/>
      <c r="F27" s="342"/>
      <c r="G27" s="341">
        <v>50.8</v>
      </c>
      <c r="H27" s="342"/>
      <c r="I27" s="215">
        <v>50.8</v>
      </c>
      <c r="J27" s="342"/>
      <c r="K27" s="215">
        <v>53.5</v>
      </c>
      <c r="L27" s="215"/>
      <c r="M27" s="215">
        <v>61.2</v>
      </c>
      <c r="N27" s="342"/>
      <c r="O27" s="459">
        <v>82</v>
      </c>
      <c r="P27" s="342"/>
      <c r="Q27" s="345"/>
      <c r="R27" s="342"/>
      <c r="S27" s="214">
        <v>44.5</v>
      </c>
      <c r="T27" s="129"/>
      <c r="U27" s="338" t="s">
        <v>772</v>
      </c>
      <c r="V27" s="339" t="s">
        <v>0</v>
      </c>
    </row>
    <row r="28" spans="1:22" s="35" customFormat="1" ht="15" customHeight="1" x14ac:dyDescent="0.3">
      <c r="A28" s="615"/>
      <c r="B28" s="122"/>
      <c r="C28" s="190">
        <v>2016</v>
      </c>
      <c r="D28" s="190"/>
      <c r="E28" s="190"/>
      <c r="F28" s="190"/>
      <c r="G28" s="190">
        <v>2017</v>
      </c>
      <c r="H28" s="190"/>
      <c r="I28" s="190">
        <v>2018</v>
      </c>
      <c r="J28" s="190"/>
      <c r="K28" s="190">
        <v>2019</v>
      </c>
      <c r="L28" s="190"/>
      <c r="M28" s="190">
        <v>2020</v>
      </c>
      <c r="N28" s="190"/>
      <c r="O28" s="190">
        <v>2021</v>
      </c>
      <c r="P28" s="190"/>
      <c r="Q28" s="190">
        <v>2022</v>
      </c>
      <c r="R28" s="190"/>
      <c r="S28" s="191">
        <v>2022</v>
      </c>
      <c r="T28" s="128"/>
      <c r="U28" s="128"/>
      <c r="V28" s="165"/>
    </row>
    <row r="29" spans="1:22" s="35" customFormat="1" ht="45" customHeight="1" x14ac:dyDescent="0.3">
      <c r="A29" s="615"/>
      <c r="B29" s="424" t="s">
        <v>656</v>
      </c>
      <c r="C29" s="341">
        <v>33.200000000000003</v>
      </c>
      <c r="D29" s="342"/>
      <c r="E29" s="342"/>
      <c r="F29" s="342"/>
      <c r="G29" s="215">
        <v>32.4</v>
      </c>
      <c r="H29" s="342"/>
      <c r="I29" s="215">
        <v>31.5</v>
      </c>
      <c r="J29" s="342"/>
      <c r="K29" s="215">
        <v>33.299999999999997</v>
      </c>
      <c r="L29" s="215"/>
      <c r="M29" s="215">
        <v>26.3</v>
      </c>
      <c r="N29" s="342"/>
      <c r="O29" s="345">
        <v>30.5</v>
      </c>
      <c r="P29" s="342"/>
      <c r="Q29" s="345"/>
      <c r="R29" s="342"/>
      <c r="S29" s="215">
        <v>21.8</v>
      </c>
      <c r="T29" s="173"/>
      <c r="U29" s="297" t="s">
        <v>772</v>
      </c>
      <c r="V29" s="485" t="s">
        <v>0</v>
      </c>
    </row>
    <row r="30" spans="1:22" s="35" customFormat="1" ht="15" customHeight="1" x14ac:dyDescent="0.3">
      <c r="A30" s="615"/>
      <c r="B30" s="185"/>
      <c r="C30" s="190">
        <v>2016</v>
      </c>
      <c r="D30" s="190"/>
      <c r="E30" s="190"/>
      <c r="F30" s="190"/>
      <c r="G30" s="190">
        <v>2017</v>
      </c>
      <c r="H30" s="190"/>
      <c r="I30" s="190">
        <v>2018</v>
      </c>
      <c r="J30" s="190"/>
      <c r="K30" s="190">
        <v>2019</v>
      </c>
      <c r="L30" s="190"/>
      <c r="M30" s="190">
        <v>2020</v>
      </c>
      <c r="N30" s="190"/>
      <c r="O30" s="190">
        <v>2021</v>
      </c>
      <c r="P30" s="190"/>
      <c r="Q30" s="190">
        <v>2022</v>
      </c>
      <c r="R30" s="190"/>
      <c r="S30" s="190">
        <v>2022</v>
      </c>
      <c r="T30" s="175"/>
      <c r="U30" s="175"/>
      <c r="V30" s="203"/>
    </row>
    <row r="31" spans="1:22" s="35" customFormat="1" ht="63" customHeight="1" x14ac:dyDescent="0.3">
      <c r="A31" s="615"/>
      <c r="B31" s="340" t="s">
        <v>657</v>
      </c>
      <c r="C31" s="212">
        <v>10.9</v>
      </c>
      <c r="D31" s="213"/>
      <c r="E31" s="213"/>
      <c r="F31" s="213"/>
      <c r="G31" s="212">
        <v>10.9</v>
      </c>
      <c r="H31" s="213"/>
      <c r="I31" s="214">
        <v>11.8</v>
      </c>
      <c r="J31" s="213"/>
      <c r="K31" s="214">
        <v>11.9</v>
      </c>
      <c r="L31" s="214"/>
      <c r="M31" s="214">
        <v>8</v>
      </c>
      <c r="N31" s="213"/>
      <c r="O31" s="214">
        <v>10</v>
      </c>
      <c r="P31" s="213"/>
      <c r="Q31" s="214"/>
      <c r="R31" s="213"/>
      <c r="S31" s="214">
        <v>8.6</v>
      </c>
      <c r="T31" s="129"/>
      <c r="U31" s="338" t="s">
        <v>772</v>
      </c>
      <c r="V31" s="339" t="s">
        <v>0</v>
      </c>
    </row>
    <row r="32" spans="1:22" s="35" customFormat="1" ht="15" customHeight="1" x14ac:dyDescent="0.3">
      <c r="A32" s="615"/>
      <c r="B32" s="122"/>
      <c r="C32" s="190">
        <v>2016</v>
      </c>
      <c r="D32" s="190"/>
      <c r="E32" s="190"/>
      <c r="F32" s="190"/>
      <c r="G32" s="190">
        <v>2017</v>
      </c>
      <c r="H32" s="190"/>
      <c r="I32" s="190">
        <v>2018</v>
      </c>
      <c r="J32" s="190"/>
      <c r="K32" s="190">
        <v>2019</v>
      </c>
      <c r="L32" s="190"/>
      <c r="M32" s="190">
        <v>2020</v>
      </c>
      <c r="N32" s="190"/>
      <c r="O32" s="190">
        <v>2021</v>
      </c>
      <c r="P32" s="190"/>
      <c r="Q32" s="190">
        <v>2022</v>
      </c>
      <c r="R32" s="190"/>
      <c r="S32" s="191">
        <v>2022</v>
      </c>
      <c r="T32" s="128"/>
      <c r="U32" s="128"/>
      <c r="V32" s="165"/>
    </row>
    <row r="33" spans="1:22" s="35" customFormat="1" ht="71.25" customHeight="1" x14ac:dyDescent="0.3">
      <c r="A33" s="615"/>
      <c r="B33" s="170" t="s">
        <v>453</v>
      </c>
      <c r="C33" s="167">
        <v>31</v>
      </c>
      <c r="D33" s="187"/>
      <c r="E33" s="187"/>
      <c r="F33" s="187"/>
      <c r="G33" s="153"/>
      <c r="H33" s="269"/>
      <c r="I33" s="167"/>
      <c r="J33" s="400"/>
      <c r="K33" s="167">
        <v>21.8</v>
      </c>
      <c r="L33" s="192"/>
      <c r="M33" s="215"/>
      <c r="N33" s="187"/>
      <c r="O33" s="215"/>
      <c r="P33" s="187"/>
      <c r="Q33" s="215"/>
      <c r="R33" s="187"/>
      <c r="S33" s="167">
        <v>32.200000000000003</v>
      </c>
      <c r="T33" s="175"/>
      <c r="U33" s="174" t="s">
        <v>773</v>
      </c>
      <c r="V33" s="188" t="s">
        <v>317</v>
      </c>
    </row>
    <row r="34" spans="1:22" s="35" customFormat="1" ht="15" customHeight="1" x14ac:dyDescent="0.3">
      <c r="A34" s="615"/>
      <c r="B34" s="185"/>
      <c r="C34" s="190">
        <v>2015</v>
      </c>
      <c r="D34" s="190"/>
      <c r="E34" s="190">
        <v>2016</v>
      </c>
      <c r="F34" s="190"/>
      <c r="G34" s="190">
        <v>2017</v>
      </c>
      <c r="H34" s="190"/>
      <c r="I34" s="190">
        <v>2018</v>
      </c>
      <c r="J34" s="190"/>
      <c r="K34" s="190">
        <v>2019</v>
      </c>
      <c r="L34" s="190"/>
      <c r="M34" s="190">
        <v>2020</v>
      </c>
      <c r="N34" s="190"/>
      <c r="O34" s="190">
        <v>2021</v>
      </c>
      <c r="P34" s="190"/>
      <c r="Q34" s="190">
        <v>2022</v>
      </c>
      <c r="R34" s="190"/>
      <c r="S34" s="190">
        <v>2022</v>
      </c>
      <c r="T34" s="175"/>
      <c r="U34" s="175"/>
      <c r="V34" s="203"/>
    </row>
    <row r="35" spans="1:22" s="35" customFormat="1" ht="57" customHeight="1" x14ac:dyDescent="0.3">
      <c r="A35" s="615"/>
      <c r="B35" s="170" t="s">
        <v>658</v>
      </c>
      <c r="C35" s="167">
        <v>33.4</v>
      </c>
      <c r="D35" s="187"/>
      <c r="E35" s="187"/>
      <c r="F35" s="187"/>
      <c r="G35" s="153"/>
      <c r="H35" s="269"/>
      <c r="I35" s="167">
        <v>30.3</v>
      </c>
      <c r="J35" s="400"/>
      <c r="K35" s="167">
        <v>28.8</v>
      </c>
      <c r="L35" s="192"/>
      <c r="M35" s="215"/>
      <c r="N35" s="187"/>
      <c r="O35" s="215">
        <v>26.7</v>
      </c>
      <c r="P35" s="187"/>
      <c r="Q35" s="215"/>
      <c r="R35" s="187"/>
      <c r="S35" s="167">
        <v>28.8</v>
      </c>
      <c r="T35" s="175"/>
      <c r="U35" s="174" t="s">
        <v>773</v>
      </c>
      <c r="V35" s="188" t="s">
        <v>317</v>
      </c>
    </row>
    <row r="36" spans="1:22" s="35" customFormat="1" ht="15" customHeight="1" x14ac:dyDescent="0.3">
      <c r="A36" s="615"/>
      <c r="B36" s="185"/>
      <c r="C36" s="190">
        <v>2015</v>
      </c>
      <c r="D36" s="190"/>
      <c r="E36" s="190">
        <v>2016</v>
      </c>
      <c r="F36" s="190"/>
      <c r="G36" s="190">
        <v>2017</v>
      </c>
      <c r="H36" s="190"/>
      <c r="I36" s="190">
        <v>2018</v>
      </c>
      <c r="J36" s="190"/>
      <c r="K36" s="190">
        <v>2019</v>
      </c>
      <c r="L36" s="190"/>
      <c r="M36" s="190">
        <v>2020</v>
      </c>
      <c r="N36" s="190"/>
      <c r="O36" s="190">
        <v>2021</v>
      </c>
      <c r="P36" s="190"/>
      <c r="Q36" s="190">
        <v>2022</v>
      </c>
      <c r="R36" s="190"/>
      <c r="S36" s="190">
        <v>2022</v>
      </c>
      <c r="T36" s="175"/>
      <c r="U36" s="175"/>
      <c r="V36" s="203"/>
    </row>
    <row r="37" spans="1:22" s="35" customFormat="1" ht="60" customHeight="1" x14ac:dyDescent="0.3">
      <c r="A37" s="615"/>
      <c r="B37" s="185" t="s">
        <v>659</v>
      </c>
      <c r="C37" s="201">
        <v>7.1</v>
      </c>
      <c r="D37" s="202"/>
      <c r="E37" s="202"/>
      <c r="F37" s="202"/>
      <c r="G37" s="153"/>
      <c r="H37" s="202"/>
      <c r="I37" s="459">
        <v>5.6</v>
      </c>
      <c r="J37" s="460"/>
      <c r="K37" s="459">
        <v>5.8</v>
      </c>
      <c r="L37" s="345"/>
      <c r="M37" s="215"/>
      <c r="N37" s="202"/>
      <c r="O37" s="459">
        <v>5.5</v>
      </c>
      <c r="P37" s="202"/>
      <c r="Q37" s="215"/>
      <c r="R37" s="202"/>
      <c r="S37" s="126">
        <v>9</v>
      </c>
      <c r="T37" s="129"/>
      <c r="U37" s="174" t="s">
        <v>773</v>
      </c>
      <c r="V37" s="188" t="s">
        <v>317</v>
      </c>
    </row>
    <row r="38" spans="1:22" s="35" customFormat="1" ht="15" customHeight="1" x14ac:dyDescent="0.3">
      <c r="A38" s="615"/>
      <c r="B38" s="185"/>
      <c r="C38" s="190">
        <v>2015</v>
      </c>
      <c r="D38" s="190"/>
      <c r="E38" s="190">
        <v>2016</v>
      </c>
      <c r="F38" s="190"/>
      <c r="G38" s="190">
        <v>2017</v>
      </c>
      <c r="H38" s="190"/>
      <c r="I38" s="190">
        <v>2018</v>
      </c>
      <c r="J38" s="190"/>
      <c r="K38" s="190">
        <v>2019</v>
      </c>
      <c r="L38" s="190"/>
      <c r="M38" s="190">
        <v>2020</v>
      </c>
      <c r="N38" s="190"/>
      <c r="O38" s="190">
        <v>2021</v>
      </c>
      <c r="P38" s="190"/>
      <c r="Q38" s="190">
        <v>2022</v>
      </c>
      <c r="R38" s="190"/>
      <c r="S38" s="190">
        <v>2022</v>
      </c>
      <c r="T38" s="128"/>
      <c r="U38" s="128"/>
      <c r="V38" s="165"/>
    </row>
    <row r="39" spans="1:22" s="35" customFormat="1" ht="53.25" customHeight="1" x14ac:dyDescent="0.3">
      <c r="A39" s="615"/>
      <c r="B39" s="185" t="s">
        <v>660</v>
      </c>
      <c r="C39" s="201">
        <v>3.9</v>
      </c>
      <c r="D39" s="202"/>
      <c r="E39" s="202"/>
      <c r="F39" s="202"/>
      <c r="G39" s="153"/>
      <c r="H39" s="202"/>
      <c r="I39" s="459">
        <v>4</v>
      </c>
      <c r="J39" s="460"/>
      <c r="K39" s="459">
        <v>2.9</v>
      </c>
      <c r="L39" s="345"/>
      <c r="M39" s="215"/>
      <c r="N39" s="202"/>
      <c r="O39" s="459">
        <v>3.9</v>
      </c>
      <c r="P39" s="202"/>
      <c r="Q39" s="215"/>
      <c r="R39" s="202"/>
      <c r="S39" s="126" t="s">
        <v>318</v>
      </c>
      <c r="T39" s="129"/>
      <c r="U39" s="174" t="s">
        <v>773</v>
      </c>
      <c r="V39" s="188" t="s">
        <v>317</v>
      </c>
    </row>
    <row r="40" spans="1:22" s="35" customFormat="1" ht="15" customHeight="1" x14ac:dyDescent="0.3">
      <c r="A40" s="615"/>
      <c r="B40" s="185"/>
      <c r="C40" s="190">
        <v>2015</v>
      </c>
      <c r="D40" s="190"/>
      <c r="E40" s="190">
        <v>2016</v>
      </c>
      <c r="F40" s="190"/>
      <c r="G40" s="190">
        <v>2017</v>
      </c>
      <c r="H40" s="190"/>
      <c r="I40" s="190">
        <v>2018</v>
      </c>
      <c r="J40" s="190"/>
      <c r="K40" s="190">
        <v>2019</v>
      </c>
      <c r="L40" s="190"/>
      <c r="M40" s="190">
        <v>2020</v>
      </c>
      <c r="N40" s="190"/>
      <c r="O40" s="190">
        <v>2021</v>
      </c>
      <c r="P40" s="190"/>
      <c r="Q40" s="190">
        <v>2022</v>
      </c>
      <c r="R40" s="190"/>
      <c r="S40" s="190">
        <v>2022</v>
      </c>
      <c r="T40" s="128"/>
      <c r="U40" s="128"/>
      <c r="V40" s="165"/>
    </row>
    <row r="41" spans="1:22" s="35" customFormat="1" ht="65.25" customHeight="1" x14ac:dyDescent="0.3">
      <c r="A41" s="615"/>
      <c r="B41" s="170" t="s">
        <v>661</v>
      </c>
      <c r="C41" s="192">
        <v>31.1</v>
      </c>
      <c r="D41" s="187"/>
      <c r="E41" s="187"/>
      <c r="F41" s="187"/>
      <c r="G41" s="153"/>
      <c r="H41" s="187"/>
      <c r="I41" s="210">
        <v>37.200000000000003</v>
      </c>
      <c r="J41" s="461"/>
      <c r="K41" s="210">
        <v>36</v>
      </c>
      <c r="L41" s="159"/>
      <c r="M41" s="215"/>
      <c r="N41" s="187"/>
      <c r="O41" s="210">
        <v>38.6</v>
      </c>
      <c r="P41" s="187"/>
      <c r="Q41" s="215"/>
      <c r="R41" s="187"/>
      <c r="S41" s="66">
        <v>28</v>
      </c>
      <c r="T41" s="129"/>
      <c r="U41" s="174" t="s">
        <v>773</v>
      </c>
      <c r="V41" s="188" t="s">
        <v>317</v>
      </c>
    </row>
    <row r="42" spans="1:22" s="35" customFormat="1" ht="15" customHeight="1" x14ac:dyDescent="0.3">
      <c r="A42" s="615"/>
      <c r="B42" s="185"/>
      <c r="C42" s="190">
        <v>2015</v>
      </c>
      <c r="D42" s="190"/>
      <c r="E42" s="190">
        <v>2016</v>
      </c>
      <c r="F42" s="190"/>
      <c r="G42" s="190">
        <v>2017</v>
      </c>
      <c r="H42" s="190"/>
      <c r="I42" s="190">
        <v>2018</v>
      </c>
      <c r="J42" s="190"/>
      <c r="K42" s="190">
        <v>2019</v>
      </c>
      <c r="L42" s="190"/>
      <c r="M42" s="190">
        <v>2020</v>
      </c>
      <c r="N42" s="190"/>
      <c r="O42" s="190">
        <v>2021</v>
      </c>
      <c r="P42" s="190"/>
      <c r="Q42" s="190">
        <v>2022</v>
      </c>
      <c r="R42" s="190"/>
      <c r="S42" s="190">
        <v>2022</v>
      </c>
      <c r="T42" s="128"/>
      <c r="U42" s="128"/>
      <c r="V42" s="165"/>
    </row>
    <row r="43" spans="1:22" s="35" customFormat="1" ht="64.5" customHeight="1" x14ac:dyDescent="0.3">
      <c r="A43" s="615"/>
      <c r="B43" s="340" t="s">
        <v>662</v>
      </c>
      <c r="C43" s="341">
        <v>57.1</v>
      </c>
      <c r="D43" s="342"/>
      <c r="E43" s="341"/>
      <c r="F43" s="346"/>
      <c r="G43" s="167">
        <v>47</v>
      </c>
      <c r="H43" s="342"/>
      <c r="I43" s="341"/>
      <c r="J43" s="342"/>
      <c r="K43" s="341"/>
      <c r="L43" s="342"/>
      <c r="M43" s="341"/>
      <c r="N43" s="342"/>
      <c r="O43" s="342"/>
      <c r="P43" s="342"/>
      <c r="Q43" s="215">
        <v>25</v>
      </c>
      <c r="R43" s="342"/>
      <c r="S43" s="214">
        <v>37</v>
      </c>
      <c r="T43" s="129"/>
      <c r="U43" s="106" t="s">
        <v>774</v>
      </c>
      <c r="V43" s="166" t="s">
        <v>0</v>
      </c>
    </row>
    <row r="44" spans="1:22" s="35" customFormat="1" ht="15" customHeight="1" x14ac:dyDescent="0.3">
      <c r="A44" s="615"/>
      <c r="B44" s="185"/>
      <c r="C44" s="190">
        <v>2013</v>
      </c>
      <c r="D44" s="190"/>
      <c r="E44" s="190">
        <v>2016</v>
      </c>
      <c r="F44" s="190"/>
      <c r="G44" s="190">
        <v>2017</v>
      </c>
      <c r="H44" s="190"/>
      <c r="I44" s="190">
        <v>2018</v>
      </c>
      <c r="J44" s="190"/>
      <c r="K44" s="190">
        <v>2019</v>
      </c>
      <c r="L44" s="190"/>
      <c r="M44" s="190">
        <v>2020</v>
      </c>
      <c r="N44" s="190"/>
      <c r="O44" s="190">
        <v>2021</v>
      </c>
      <c r="P44" s="190"/>
      <c r="Q44" s="190">
        <v>2022</v>
      </c>
      <c r="R44" s="190"/>
      <c r="S44" s="190">
        <v>2022</v>
      </c>
      <c r="T44" s="128"/>
      <c r="U44" s="128"/>
      <c r="V44" s="165"/>
    </row>
    <row r="45" spans="1:22" s="35" customFormat="1" ht="57" customHeight="1" x14ac:dyDescent="0.3">
      <c r="A45" s="615"/>
      <c r="B45" s="170" t="s">
        <v>1237</v>
      </c>
      <c r="C45" s="153">
        <v>434</v>
      </c>
      <c r="D45" s="187"/>
      <c r="E45" s="187"/>
      <c r="F45" s="187"/>
      <c r="G45" s="153">
        <v>554</v>
      </c>
      <c r="H45" s="269"/>
      <c r="I45" s="153">
        <v>554</v>
      </c>
      <c r="J45" s="187"/>
      <c r="K45" s="153">
        <v>554</v>
      </c>
      <c r="L45" s="192"/>
      <c r="M45" s="464">
        <v>539</v>
      </c>
      <c r="N45" s="187"/>
      <c r="O45" s="464">
        <v>650</v>
      </c>
      <c r="P45" s="301"/>
      <c r="Q45" s="464">
        <v>650</v>
      </c>
      <c r="R45" s="187"/>
      <c r="S45" s="153">
        <v>510</v>
      </c>
      <c r="T45" s="175"/>
      <c r="U45" s="174" t="s">
        <v>772</v>
      </c>
      <c r="V45" s="188" t="s">
        <v>150</v>
      </c>
    </row>
    <row r="46" spans="1:22" s="35" customFormat="1" ht="15" customHeight="1" x14ac:dyDescent="0.3">
      <c r="A46" s="615"/>
      <c r="B46" s="185"/>
      <c r="C46" s="190">
        <v>2016</v>
      </c>
      <c r="D46" s="190"/>
      <c r="E46" s="190"/>
      <c r="F46" s="190"/>
      <c r="G46" s="190">
        <v>2017</v>
      </c>
      <c r="H46" s="190"/>
      <c r="I46" s="190">
        <v>2018</v>
      </c>
      <c r="J46" s="190"/>
      <c r="K46" s="190">
        <v>2019</v>
      </c>
      <c r="L46" s="190"/>
      <c r="M46" s="190">
        <v>2020</v>
      </c>
      <c r="N46" s="190"/>
      <c r="O46" s="190">
        <v>2021</v>
      </c>
      <c r="P46" s="190"/>
      <c r="Q46" s="190">
        <v>2022</v>
      </c>
      <c r="R46" s="190"/>
      <c r="S46" s="190">
        <v>2022</v>
      </c>
      <c r="T46" s="175"/>
      <c r="U46" s="175"/>
      <c r="V46" s="203"/>
    </row>
    <row r="47" spans="1:22" s="35" customFormat="1" ht="45" customHeight="1" x14ac:dyDescent="0.3">
      <c r="A47" s="615"/>
      <c r="B47" s="170" t="s">
        <v>663</v>
      </c>
      <c r="C47" s="167">
        <v>6.7</v>
      </c>
      <c r="D47" s="187"/>
      <c r="E47" s="187"/>
      <c r="F47" s="187"/>
      <c r="G47" s="167">
        <v>3.7</v>
      </c>
      <c r="H47" s="269"/>
      <c r="I47" s="167">
        <v>4.5</v>
      </c>
      <c r="J47" s="400"/>
      <c r="K47" s="167">
        <v>5.35</v>
      </c>
      <c r="L47" s="167"/>
      <c r="M47" s="215">
        <v>5.6470000000000002</v>
      </c>
      <c r="N47" s="400"/>
      <c r="O47" s="215">
        <v>3.8239999999999998</v>
      </c>
      <c r="P47" s="187"/>
      <c r="Q47" s="215">
        <v>2.8180999999999998</v>
      </c>
      <c r="R47" s="187"/>
      <c r="S47" s="274">
        <v>1.05</v>
      </c>
      <c r="T47" s="175"/>
      <c r="U47" s="174" t="s">
        <v>772</v>
      </c>
      <c r="V47" s="188" t="s">
        <v>150</v>
      </c>
    </row>
    <row r="48" spans="1:22" s="35" customFormat="1" ht="15" customHeight="1" x14ac:dyDescent="0.3">
      <c r="A48" s="615"/>
      <c r="B48" s="185"/>
      <c r="C48" s="190">
        <v>2016</v>
      </c>
      <c r="D48" s="190"/>
      <c r="E48" s="190"/>
      <c r="F48" s="190"/>
      <c r="G48" s="190">
        <v>2017</v>
      </c>
      <c r="H48" s="190"/>
      <c r="I48" s="190">
        <v>2018</v>
      </c>
      <c r="J48" s="190"/>
      <c r="K48" s="190">
        <v>2019</v>
      </c>
      <c r="L48" s="190"/>
      <c r="M48" s="190">
        <v>2020</v>
      </c>
      <c r="N48" s="190"/>
      <c r="O48" s="190">
        <v>2021</v>
      </c>
      <c r="P48" s="190"/>
      <c r="Q48" s="190">
        <v>2022</v>
      </c>
      <c r="R48" s="190"/>
      <c r="S48" s="190">
        <v>2022</v>
      </c>
      <c r="T48" s="175"/>
      <c r="U48" s="175"/>
      <c r="V48" s="203"/>
    </row>
    <row r="49" spans="1:22" s="35" customFormat="1" ht="45" customHeight="1" x14ac:dyDescent="0.3">
      <c r="A49" s="615"/>
      <c r="B49" s="340" t="s">
        <v>664</v>
      </c>
      <c r="C49" s="341">
        <v>54.9</v>
      </c>
      <c r="D49" s="342"/>
      <c r="E49" s="341"/>
      <c r="F49" s="346"/>
      <c r="G49" s="153"/>
      <c r="H49" s="342"/>
      <c r="I49" s="341">
        <v>54.7</v>
      </c>
      <c r="J49" s="342"/>
      <c r="K49" s="341">
        <v>52.2</v>
      </c>
      <c r="L49" s="342"/>
      <c r="M49" s="215"/>
      <c r="N49" s="342"/>
      <c r="O49" s="341">
        <v>53.3</v>
      </c>
      <c r="P49" s="342"/>
      <c r="Q49" s="342"/>
      <c r="R49" s="342"/>
      <c r="S49" s="341">
        <v>51.6</v>
      </c>
      <c r="T49" s="173"/>
      <c r="U49" s="176" t="s">
        <v>775</v>
      </c>
      <c r="V49" s="188" t="s">
        <v>317</v>
      </c>
    </row>
    <row r="50" spans="1:22" s="35" customFormat="1" ht="15" customHeight="1" x14ac:dyDescent="0.3">
      <c r="A50" s="615"/>
      <c r="B50" s="185"/>
      <c r="C50" s="190">
        <v>2015</v>
      </c>
      <c r="D50" s="190"/>
      <c r="E50" s="190">
        <v>2016</v>
      </c>
      <c r="F50" s="190"/>
      <c r="G50" s="190">
        <v>2017</v>
      </c>
      <c r="H50" s="190"/>
      <c r="I50" s="190">
        <v>2018</v>
      </c>
      <c r="J50" s="190"/>
      <c r="K50" s="190">
        <v>2019</v>
      </c>
      <c r="L50" s="190"/>
      <c r="M50" s="190">
        <v>2020</v>
      </c>
      <c r="N50" s="190"/>
      <c r="O50" s="190">
        <v>2021</v>
      </c>
      <c r="P50" s="190"/>
      <c r="Q50" s="190">
        <v>2022</v>
      </c>
      <c r="R50" s="190"/>
      <c r="S50" s="190">
        <v>2022</v>
      </c>
      <c r="T50" s="175"/>
      <c r="U50" s="175"/>
      <c r="V50" s="203"/>
    </row>
    <row r="51" spans="1:22" s="35" customFormat="1" ht="54" x14ac:dyDescent="0.3">
      <c r="A51" s="615"/>
      <c r="B51" s="170" t="s">
        <v>665</v>
      </c>
      <c r="C51" s="167">
        <v>23.8</v>
      </c>
      <c r="D51" s="187"/>
      <c r="E51" s="187"/>
      <c r="F51" s="187"/>
      <c r="G51" s="153"/>
      <c r="H51" s="269"/>
      <c r="I51" s="153"/>
      <c r="J51" s="187"/>
      <c r="K51" s="153"/>
      <c r="L51" s="192"/>
      <c r="M51" s="215"/>
      <c r="N51" s="187"/>
      <c r="O51" s="464">
        <v>19.5</v>
      </c>
      <c r="P51" s="187"/>
      <c r="Q51" s="215"/>
      <c r="R51" s="187"/>
      <c r="S51" s="153">
        <v>18</v>
      </c>
      <c r="T51" s="175"/>
      <c r="U51" s="174" t="s">
        <v>772</v>
      </c>
      <c r="V51" s="188" t="s">
        <v>150</v>
      </c>
    </row>
    <row r="52" spans="1:22" s="35" customFormat="1" ht="15" customHeight="1" x14ac:dyDescent="0.3">
      <c r="A52" s="615"/>
      <c r="B52" s="185"/>
      <c r="C52" s="190">
        <v>2015</v>
      </c>
      <c r="D52" s="190"/>
      <c r="E52" s="190">
        <v>2016</v>
      </c>
      <c r="F52" s="190"/>
      <c r="G52" s="190">
        <v>2017</v>
      </c>
      <c r="H52" s="190"/>
      <c r="I52" s="190">
        <v>2018</v>
      </c>
      <c r="J52" s="190"/>
      <c r="K52" s="190">
        <v>2019</v>
      </c>
      <c r="L52" s="190"/>
      <c r="M52" s="190">
        <v>2020</v>
      </c>
      <c r="N52" s="190"/>
      <c r="O52" s="190">
        <v>2021</v>
      </c>
      <c r="P52" s="190"/>
      <c r="Q52" s="190">
        <v>2022</v>
      </c>
      <c r="R52" s="190"/>
      <c r="S52" s="190">
        <v>2022</v>
      </c>
      <c r="T52" s="175"/>
      <c r="U52" s="175"/>
      <c r="V52" s="203"/>
    </row>
    <row r="53" spans="1:22" s="35" customFormat="1" ht="73.5" customHeight="1" x14ac:dyDescent="0.3">
      <c r="A53" s="615"/>
      <c r="B53" s="170" t="s">
        <v>666</v>
      </c>
      <c r="C53" s="167">
        <v>20.399999999999999</v>
      </c>
      <c r="D53" s="187"/>
      <c r="E53" s="187"/>
      <c r="F53" s="187"/>
      <c r="G53" s="153"/>
      <c r="H53" s="269"/>
      <c r="I53" s="167">
        <v>16.899999999999999</v>
      </c>
      <c r="J53" s="400"/>
      <c r="K53" s="167">
        <v>14</v>
      </c>
      <c r="L53" s="192"/>
      <c r="M53" s="215"/>
      <c r="N53" s="187"/>
      <c r="O53" s="215"/>
      <c r="P53" s="187"/>
      <c r="Q53" s="215"/>
      <c r="R53" s="187"/>
      <c r="S53" s="153" t="s">
        <v>667</v>
      </c>
      <c r="T53" s="175"/>
      <c r="U53" s="174" t="s">
        <v>773</v>
      </c>
      <c r="V53" s="188" t="s">
        <v>317</v>
      </c>
    </row>
    <row r="54" spans="1:22" s="35" customFormat="1" ht="15" customHeight="1" x14ac:dyDescent="0.3">
      <c r="A54" s="615"/>
      <c r="B54" s="185"/>
      <c r="C54" s="190">
        <v>2013</v>
      </c>
      <c r="D54" s="190"/>
      <c r="E54" s="190">
        <v>2016</v>
      </c>
      <c r="F54" s="190"/>
      <c r="G54" s="190">
        <v>2017</v>
      </c>
      <c r="H54" s="190"/>
      <c r="I54" s="190">
        <v>2018</v>
      </c>
      <c r="J54" s="190"/>
      <c r="K54" s="190">
        <v>2019</v>
      </c>
      <c r="L54" s="190"/>
      <c r="M54" s="190">
        <v>2020</v>
      </c>
      <c r="N54" s="190"/>
      <c r="O54" s="190">
        <v>2021</v>
      </c>
      <c r="P54" s="190"/>
      <c r="Q54" s="190">
        <v>2022</v>
      </c>
      <c r="R54" s="190"/>
      <c r="S54" s="190">
        <v>2022</v>
      </c>
      <c r="T54" s="175"/>
      <c r="U54" s="175"/>
      <c r="V54" s="203"/>
    </row>
    <row r="55" spans="1:22" s="35" customFormat="1" ht="15" customHeight="1" x14ac:dyDescent="0.3">
      <c r="A55" s="615"/>
      <c r="B55" s="635" t="s">
        <v>668</v>
      </c>
      <c r="C55" s="636"/>
      <c r="D55" s="636"/>
      <c r="E55" s="636"/>
      <c r="F55" s="636"/>
      <c r="G55" s="636"/>
      <c r="H55" s="636"/>
      <c r="I55" s="636"/>
      <c r="J55" s="636"/>
      <c r="K55" s="636"/>
      <c r="L55" s="636"/>
      <c r="M55" s="636"/>
      <c r="N55" s="636"/>
      <c r="O55" s="636"/>
      <c r="P55" s="636"/>
      <c r="Q55" s="636"/>
      <c r="R55" s="636"/>
      <c r="S55" s="636"/>
      <c r="T55" s="636"/>
      <c r="U55" s="636"/>
      <c r="V55" s="637"/>
    </row>
    <row r="56" spans="1:22" s="35" customFormat="1" ht="49.5" customHeight="1" x14ac:dyDescent="0.3">
      <c r="A56" s="615"/>
      <c r="B56" s="421" t="s">
        <v>669</v>
      </c>
      <c r="C56" s="201">
        <v>13.8</v>
      </c>
      <c r="D56" s="202"/>
      <c r="E56" s="202"/>
      <c r="F56" s="202"/>
      <c r="G56" s="153"/>
      <c r="H56" s="202"/>
      <c r="I56" s="459">
        <v>14.3</v>
      </c>
      <c r="J56" s="460"/>
      <c r="K56" s="459">
        <v>12.5</v>
      </c>
      <c r="L56" s="345"/>
      <c r="M56" s="215"/>
      <c r="N56" s="202"/>
      <c r="O56" s="345"/>
      <c r="P56" s="202"/>
      <c r="Q56" s="345"/>
      <c r="R56" s="202"/>
      <c r="S56" s="201">
        <v>6.5</v>
      </c>
      <c r="T56" s="173"/>
      <c r="U56" s="174" t="s">
        <v>773</v>
      </c>
      <c r="V56" s="188" t="s">
        <v>317</v>
      </c>
    </row>
    <row r="57" spans="1:22" s="35" customFormat="1" ht="15" customHeight="1" x14ac:dyDescent="0.3">
      <c r="A57" s="615"/>
      <c r="B57" s="185"/>
      <c r="C57" s="190">
        <v>2013</v>
      </c>
      <c r="D57" s="190"/>
      <c r="E57" s="190">
        <v>2016</v>
      </c>
      <c r="F57" s="190"/>
      <c r="G57" s="190">
        <v>2017</v>
      </c>
      <c r="H57" s="190"/>
      <c r="I57" s="190">
        <v>2018</v>
      </c>
      <c r="J57" s="190"/>
      <c r="K57" s="190">
        <v>2019</v>
      </c>
      <c r="L57" s="190"/>
      <c r="M57" s="190">
        <v>2020</v>
      </c>
      <c r="N57" s="190"/>
      <c r="O57" s="190">
        <v>2021</v>
      </c>
      <c r="P57" s="190"/>
      <c r="Q57" s="190">
        <v>2022</v>
      </c>
      <c r="R57" s="190"/>
      <c r="S57" s="190">
        <v>2022</v>
      </c>
      <c r="T57" s="175"/>
      <c r="U57" s="175"/>
      <c r="V57" s="203"/>
    </row>
    <row r="58" spans="1:22" s="35" customFormat="1" ht="66" customHeight="1" x14ac:dyDescent="0.3">
      <c r="A58" s="615"/>
      <c r="B58" s="421" t="s">
        <v>670</v>
      </c>
      <c r="C58" s="201">
        <v>24.6</v>
      </c>
      <c r="D58" s="202"/>
      <c r="E58" s="202"/>
      <c r="F58" s="202"/>
      <c r="G58" s="153"/>
      <c r="H58" s="202"/>
      <c r="I58" s="459">
        <v>26.1</v>
      </c>
      <c r="J58" s="460"/>
      <c r="K58" s="459">
        <v>19.899999999999999</v>
      </c>
      <c r="L58" s="345"/>
      <c r="M58" s="215"/>
      <c r="N58" s="202"/>
      <c r="O58" s="345"/>
      <c r="P58" s="202"/>
      <c r="Q58" s="345"/>
      <c r="R58" s="202"/>
      <c r="S58" s="201">
        <v>11.6</v>
      </c>
      <c r="T58" s="173"/>
      <c r="U58" s="174" t="s">
        <v>773</v>
      </c>
      <c r="V58" s="188" t="s">
        <v>317</v>
      </c>
    </row>
    <row r="59" spans="1:22" s="35" customFormat="1" ht="15" customHeight="1" x14ac:dyDescent="0.3">
      <c r="A59" s="615"/>
      <c r="B59" s="185"/>
      <c r="C59" s="190">
        <v>2013</v>
      </c>
      <c r="D59" s="190"/>
      <c r="E59" s="190">
        <v>2016</v>
      </c>
      <c r="F59" s="190"/>
      <c r="G59" s="190">
        <v>2017</v>
      </c>
      <c r="H59" s="190"/>
      <c r="I59" s="190">
        <v>2018</v>
      </c>
      <c r="J59" s="190"/>
      <c r="K59" s="190">
        <v>2019</v>
      </c>
      <c r="L59" s="190"/>
      <c r="M59" s="190">
        <v>2020</v>
      </c>
      <c r="N59" s="190"/>
      <c r="O59" s="190">
        <v>2021</v>
      </c>
      <c r="P59" s="190"/>
      <c r="Q59" s="190">
        <v>2022</v>
      </c>
      <c r="R59" s="190"/>
      <c r="S59" s="190">
        <v>2022</v>
      </c>
      <c r="T59" s="175"/>
      <c r="U59" s="175"/>
      <c r="V59" s="203"/>
    </row>
    <row r="60" spans="1:22" s="35" customFormat="1" ht="66" customHeight="1" x14ac:dyDescent="0.3">
      <c r="A60" s="615"/>
      <c r="B60" s="189" t="s">
        <v>671</v>
      </c>
      <c r="C60" s="192">
        <v>16.7</v>
      </c>
      <c r="D60" s="187"/>
      <c r="E60" s="187"/>
      <c r="F60" s="187"/>
      <c r="G60" s="153"/>
      <c r="H60" s="187"/>
      <c r="I60" s="459">
        <v>14.4</v>
      </c>
      <c r="J60" s="460"/>
      <c r="K60" s="459">
        <v>11.6</v>
      </c>
      <c r="L60" s="159"/>
      <c r="M60" s="215"/>
      <c r="N60" s="187"/>
      <c r="O60" s="159"/>
      <c r="P60" s="187"/>
      <c r="Q60" s="159"/>
      <c r="R60" s="187"/>
      <c r="S60" s="66">
        <v>7.9</v>
      </c>
      <c r="T60" s="129"/>
      <c r="U60" s="174" t="s">
        <v>773</v>
      </c>
      <c r="V60" s="188" t="s">
        <v>317</v>
      </c>
    </row>
    <row r="61" spans="1:22" s="35" customFormat="1" ht="15" customHeight="1" x14ac:dyDescent="0.3">
      <c r="A61" s="615"/>
      <c r="B61" s="185"/>
      <c r="C61" s="190">
        <v>2013</v>
      </c>
      <c r="D61" s="190"/>
      <c r="E61" s="190">
        <v>2016</v>
      </c>
      <c r="F61" s="190"/>
      <c r="G61" s="190">
        <v>2017</v>
      </c>
      <c r="H61" s="190"/>
      <c r="I61" s="190">
        <v>2018</v>
      </c>
      <c r="J61" s="190"/>
      <c r="K61" s="190">
        <v>2019</v>
      </c>
      <c r="L61" s="190"/>
      <c r="M61" s="190">
        <v>2020</v>
      </c>
      <c r="N61" s="190"/>
      <c r="O61" s="190">
        <v>2021</v>
      </c>
      <c r="P61" s="190"/>
      <c r="Q61" s="190">
        <v>2022</v>
      </c>
      <c r="R61" s="190"/>
      <c r="S61" s="190">
        <v>2022</v>
      </c>
      <c r="T61" s="128"/>
      <c r="U61" s="128"/>
      <c r="V61" s="165"/>
    </row>
    <row r="62" spans="1:22" s="35" customFormat="1" ht="66" customHeight="1" x14ac:dyDescent="0.3">
      <c r="A62" s="615"/>
      <c r="B62" s="424" t="s">
        <v>672</v>
      </c>
      <c r="C62" s="341">
        <v>20.8</v>
      </c>
      <c r="D62" s="342"/>
      <c r="E62" s="341"/>
      <c r="F62" s="346"/>
      <c r="G62" s="153"/>
      <c r="H62" s="342"/>
      <c r="I62" s="459">
        <v>20.2</v>
      </c>
      <c r="J62" s="460"/>
      <c r="K62" s="459">
        <v>16.899999999999999</v>
      </c>
      <c r="L62" s="342"/>
      <c r="M62" s="215"/>
      <c r="N62" s="342"/>
      <c r="O62" s="342"/>
      <c r="P62" s="342"/>
      <c r="Q62" s="342"/>
      <c r="R62" s="342"/>
      <c r="S62" s="341">
        <v>9.8000000000000007</v>
      </c>
      <c r="T62" s="173"/>
      <c r="U62" s="174" t="s">
        <v>773</v>
      </c>
      <c r="V62" s="188" t="s">
        <v>317</v>
      </c>
    </row>
    <row r="63" spans="1:22" s="35" customFormat="1" ht="15" customHeight="1" x14ac:dyDescent="0.3">
      <c r="A63" s="615"/>
      <c r="B63" s="421"/>
      <c r="C63" s="190">
        <v>2013</v>
      </c>
      <c r="D63" s="190"/>
      <c r="E63" s="190">
        <v>2016</v>
      </c>
      <c r="F63" s="190"/>
      <c r="G63" s="190">
        <v>2017</v>
      </c>
      <c r="H63" s="190"/>
      <c r="I63" s="190">
        <v>2018</v>
      </c>
      <c r="J63" s="190"/>
      <c r="K63" s="190">
        <v>2019</v>
      </c>
      <c r="L63" s="190"/>
      <c r="M63" s="190">
        <v>2020</v>
      </c>
      <c r="N63" s="190"/>
      <c r="O63" s="190">
        <v>2021</v>
      </c>
      <c r="P63" s="190"/>
      <c r="Q63" s="190">
        <v>2022</v>
      </c>
      <c r="R63" s="190"/>
      <c r="S63" s="190">
        <v>2022</v>
      </c>
      <c r="T63" s="175"/>
      <c r="U63" s="175"/>
      <c r="V63" s="203"/>
    </row>
    <row r="64" spans="1:22" s="35" customFormat="1" ht="65.25" customHeight="1" x14ac:dyDescent="0.3">
      <c r="A64" s="615"/>
      <c r="B64" s="185" t="s">
        <v>673</v>
      </c>
      <c r="C64" s="201">
        <v>48.8</v>
      </c>
      <c r="D64" s="202"/>
      <c r="E64" s="202"/>
      <c r="F64" s="202"/>
      <c r="G64" s="153"/>
      <c r="H64" s="202"/>
      <c r="I64" s="459">
        <v>54.9</v>
      </c>
      <c r="J64" s="460"/>
      <c r="K64" s="459">
        <v>57.9</v>
      </c>
      <c r="L64" s="345"/>
      <c r="M64" s="459"/>
      <c r="N64" s="202"/>
      <c r="O64" s="459">
        <v>60.1</v>
      </c>
      <c r="P64" s="202"/>
      <c r="Q64" s="345"/>
      <c r="R64" s="202"/>
      <c r="S64" s="126">
        <v>72.3</v>
      </c>
      <c r="T64" s="129"/>
      <c r="U64" s="174" t="s">
        <v>773</v>
      </c>
      <c r="V64" s="188" t="s">
        <v>317</v>
      </c>
    </row>
    <row r="65" spans="1:22" s="35" customFormat="1" ht="15" customHeight="1" x14ac:dyDescent="0.3">
      <c r="A65" s="615"/>
      <c r="B65" s="185"/>
      <c r="C65" s="190">
        <v>2015</v>
      </c>
      <c r="D65" s="190"/>
      <c r="E65" s="190">
        <v>2016</v>
      </c>
      <c r="F65" s="190"/>
      <c r="G65" s="190">
        <v>2017</v>
      </c>
      <c r="H65" s="190"/>
      <c r="I65" s="190">
        <v>2018</v>
      </c>
      <c r="J65" s="190"/>
      <c r="K65" s="190">
        <v>2019</v>
      </c>
      <c r="L65" s="190"/>
      <c r="M65" s="190">
        <v>2020</v>
      </c>
      <c r="N65" s="190"/>
      <c r="O65" s="190">
        <v>2021</v>
      </c>
      <c r="P65" s="190"/>
      <c r="Q65" s="190">
        <v>2022</v>
      </c>
      <c r="R65" s="190"/>
      <c r="S65" s="190">
        <v>2022</v>
      </c>
      <c r="T65" s="128"/>
      <c r="U65" s="128"/>
      <c r="V65" s="165"/>
    </row>
    <row r="66" spans="1:22" s="35" customFormat="1" ht="52.5" customHeight="1" x14ac:dyDescent="0.3">
      <c r="A66" s="615"/>
      <c r="B66" s="185" t="s">
        <v>674</v>
      </c>
      <c r="C66" s="201">
        <v>24.7</v>
      </c>
      <c r="D66" s="202"/>
      <c r="E66" s="202"/>
      <c r="F66" s="202"/>
      <c r="G66" s="153"/>
      <c r="H66" s="202"/>
      <c r="I66" s="459">
        <v>29</v>
      </c>
      <c r="J66" s="460"/>
      <c r="K66" s="459">
        <v>35.1</v>
      </c>
      <c r="L66" s="345"/>
      <c r="M66" s="459"/>
      <c r="N66" s="202"/>
      <c r="O66" s="459">
        <v>33.200000000000003</v>
      </c>
      <c r="P66" s="202"/>
      <c r="Q66" s="345"/>
      <c r="R66" s="202"/>
      <c r="S66" s="126">
        <v>34.700000000000003</v>
      </c>
      <c r="T66" s="129"/>
      <c r="U66" s="174" t="s">
        <v>773</v>
      </c>
      <c r="V66" s="188" t="s">
        <v>317</v>
      </c>
    </row>
    <row r="67" spans="1:22" s="35" customFormat="1" ht="15" customHeight="1" x14ac:dyDescent="0.3">
      <c r="A67" s="616"/>
      <c r="B67" s="185"/>
      <c r="C67" s="190">
        <v>2015</v>
      </c>
      <c r="D67" s="190"/>
      <c r="E67" s="190">
        <v>2016</v>
      </c>
      <c r="F67" s="190"/>
      <c r="G67" s="190">
        <v>2017</v>
      </c>
      <c r="H67" s="190"/>
      <c r="I67" s="190">
        <v>2018</v>
      </c>
      <c r="J67" s="190"/>
      <c r="K67" s="190">
        <v>2019</v>
      </c>
      <c r="L67" s="190"/>
      <c r="M67" s="190">
        <v>2020</v>
      </c>
      <c r="N67" s="190"/>
      <c r="O67" s="190">
        <v>2021</v>
      </c>
      <c r="P67" s="190"/>
      <c r="Q67" s="190">
        <v>2022</v>
      </c>
      <c r="R67" s="190"/>
      <c r="S67" s="190">
        <v>2022</v>
      </c>
      <c r="T67" s="128"/>
      <c r="U67" s="128"/>
      <c r="V67" s="165"/>
    </row>
    <row r="68" spans="1:22" s="35" customFormat="1" ht="15" customHeight="1" x14ac:dyDescent="0.3">
      <c r="A68" s="605" t="s">
        <v>134</v>
      </c>
      <c r="B68" s="606"/>
      <c r="C68" s="606"/>
      <c r="D68" s="606"/>
      <c r="E68" s="606"/>
      <c r="F68" s="606"/>
      <c r="G68" s="606"/>
      <c r="H68" s="606"/>
      <c r="I68" s="606"/>
      <c r="J68" s="606"/>
      <c r="K68" s="606"/>
      <c r="L68" s="606"/>
      <c r="M68" s="606"/>
      <c r="N68" s="606"/>
      <c r="O68" s="606"/>
      <c r="P68" s="606"/>
      <c r="Q68" s="606"/>
      <c r="R68" s="606"/>
      <c r="S68" s="606"/>
      <c r="T68" s="606"/>
      <c r="U68" s="606"/>
      <c r="V68" s="607"/>
    </row>
    <row r="69" spans="1:22" s="35" customFormat="1" ht="56.25" customHeight="1" x14ac:dyDescent="0.3">
      <c r="A69" s="614" t="s">
        <v>675</v>
      </c>
      <c r="B69" s="185" t="s">
        <v>152</v>
      </c>
      <c r="C69" s="167">
        <v>72.8</v>
      </c>
      <c r="D69" s="202"/>
      <c r="E69" s="202"/>
      <c r="F69" s="202"/>
      <c r="G69" s="201">
        <v>84.4</v>
      </c>
      <c r="H69" s="202"/>
      <c r="I69" s="201"/>
      <c r="J69" s="202"/>
      <c r="K69" s="201"/>
      <c r="L69" s="126"/>
      <c r="M69" s="126"/>
      <c r="N69" s="127"/>
      <c r="O69" s="126"/>
      <c r="P69" s="127"/>
      <c r="Q69" s="126">
        <v>89.6</v>
      </c>
      <c r="R69" s="127"/>
      <c r="S69" s="347">
        <v>99</v>
      </c>
      <c r="T69" s="128"/>
      <c r="U69" s="338" t="s">
        <v>772</v>
      </c>
      <c r="V69" s="339" t="s">
        <v>0</v>
      </c>
    </row>
    <row r="70" spans="1:22" s="35" customFormat="1" ht="15" customHeight="1" x14ac:dyDescent="0.3">
      <c r="A70" s="615"/>
      <c r="B70" s="185"/>
      <c r="C70" s="190">
        <v>2013</v>
      </c>
      <c r="D70" s="190"/>
      <c r="E70" s="190">
        <v>2016</v>
      </c>
      <c r="F70" s="190"/>
      <c r="G70" s="190">
        <v>2017</v>
      </c>
      <c r="H70" s="190"/>
      <c r="I70" s="190">
        <v>2018</v>
      </c>
      <c r="J70" s="190"/>
      <c r="K70" s="190">
        <v>2019</v>
      </c>
      <c r="L70" s="190"/>
      <c r="M70" s="190">
        <v>2020</v>
      </c>
      <c r="N70" s="190"/>
      <c r="O70" s="190">
        <v>2021</v>
      </c>
      <c r="P70" s="190"/>
      <c r="Q70" s="190">
        <v>2022</v>
      </c>
      <c r="R70" s="190"/>
      <c r="S70" s="190">
        <v>2022</v>
      </c>
      <c r="T70" s="128"/>
      <c r="U70" s="164"/>
      <c r="V70" s="165"/>
    </row>
    <row r="71" spans="1:22" s="35" customFormat="1" ht="59.25" customHeight="1" x14ac:dyDescent="0.3">
      <c r="A71" s="615"/>
      <c r="B71" s="185" t="s">
        <v>676</v>
      </c>
      <c r="C71" s="167">
        <v>61.1</v>
      </c>
      <c r="D71" s="187"/>
      <c r="E71" s="187"/>
      <c r="F71" s="187"/>
      <c r="G71" s="192">
        <v>77.7</v>
      </c>
      <c r="H71" s="187"/>
      <c r="I71" s="192"/>
      <c r="J71" s="348"/>
      <c r="K71" s="192"/>
      <c r="L71" s="66"/>
      <c r="M71" s="66"/>
      <c r="N71" s="65"/>
      <c r="O71" s="66"/>
      <c r="P71" s="65"/>
      <c r="Q71" s="66">
        <v>88.5</v>
      </c>
      <c r="R71" s="65"/>
      <c r="S71" s="130">
        <v>95</v>
      </c>
      <c r="T71" s="164"/>
      <c r="U71" s="338" t="s">
        <v>772</v>
      </c>
      <c r="V71" s="339" t="s">
        <v>0</v>
      </c>
    </row>
    <row r="72" spans="1:22" s="35" customFormat="1" ht="15" customHeight="1" x14ac:dyDescent="0.3">
      <c r="A72" s="615"/>
      <c r="B72" s="185"/>
      <c r="C72" s="190">
        <v>2013</v>
      </c>
      <c r="D72" s="190"/>
      <c r="E72" s="190">
        <v>2016</v>
      </c>
      <c r="F72" s="190"/>
      <c r="G72" s="190">
        <v>2017</v>
      </c>
      <c r="H72" s="190"/>
      <c r="I72" s="190">
        <v>2018</v>
      </c>
      <c r="J72" s="190"/>
      <c r="K72" s="190">
        <v>2019</v>
      </c>
      <c r="L72" s="190"/>
      <c r="M72" s="190">
        <v>2020</v>
      </c>
      <c r="N72" s="190"/>
      <c r="O72" s="190">
        <v>2021</v>
      </c>
      <c r="P72" s="190"/>
      <c r="Q72" s="190">
        <v>2022</v>
      </c>
      <c r="R72" s="190"/>
      <c r="S72" s="190">
        <v>2022</v>
      </c>
      <c r="T72" s="128"/>
      <c r="U72" s="164"/>
      <c r="V72" s="165"/>
    </row>
    <row r="73" spans="1:22" s="35" customFormat="1" ht="90.75" customHeight="1" x14ac:dyDescent="0.3">
      <c r="A73" s="615"/>
      <c r="B73" s="185" t="s">
        <v>677</v>
      </c>
      <c r="C73" s="201">
        <v>35</v>
      </c>
      <c r="D73" s="202"/>
      <c r="E73" s="201"/>
      <c r="F73" s="202"/>
      <c r="G73" s="201">
        <v>30.6</v>
      </c>
      <c r="H73" s="202"/>
      <c r="I73" s="201"/>
      <c r="J73" s="202"/>
      <c r="K73" s="201"/>
      <c r="L73" s="201"/>
      <c r="M73" s="201"/>
      <c r="N73" s="202"/>
      <c r="O73" s="201"/>
      <c r="P73" s="202"/>
      <c r="Q73" s="192">
        <v>28.9</v>
      </c>
      <c r="R73" s="202"/>
      <c r="S73" s="167">
        <v>2</v>
      </c>
      <c r="T73" s="175"/>
      <c r="U73" s="174" t="s">
        <v>151</v>
      </c>
      <c r="V73" s="188" t="s">
        <v>0</v>
      </c>
    </row>
    <row r="74" spans="1:22" s="35" customFormat="1" ht="15" customHeight="1" x14ac:dyDescent="0.3">
      <c r="A74" s="615"/>
      <c r="B74" s="185"/>
      <c r="C74" s="190">
        <v>2013</v>
      </c>
      <c r="D74" s="190"/>
      <c r="E74" s="190"/>
      <c r="F74" s="190"/>
      <c r="G74" s="190">
        <v>2017</v>
      </c>
      <c r="H74" s="190"/>
      <c r="I74" s="190">
        <v>2018</v>
      </c>
      <c r="J74" s="190"/>
      <c r="K74" s="190">
        <v>2019</v>
      </c>
      <c r="L74" s="190"/>
      <c r="M74" s="190">
        <v>2020</v>
      </c>
      <c r="N74" s="190"/>
      <c r="O74" s="190">
        <v>2021</v>
      </c>
      <c r="P74" s="190"/>
      <c r="Q74" s="190">
        <v>2022</v>
      </c>
      <c r="R74" s="190"/>
      <c r="S74" s="190">
        <v>2022</v>
      </c>
      <c r="T74" s="175"/>
      <c r="U74" s="175"/>
      <c r="V74" s="203"/>
    </row>
    <row r="75" spans="1:22" s="35" customFormat="1" ht="15" customHeight="1" x14ac:dyDescent="0.3">
      <c r="A75" s="615"/>
      <c r="B75" s="638" t="s">
        <v>1031</v>
      </c>
      <c r="C75" s="639"/>
      <c r="D75" s="639"/>
      <c r="E75" s="639"/>
      <c r="F75" s="639"/>
      <c r="G75" s="639"/>
      <c r="H75" s="639"/>
      <c r="I75" s="639"/>
      <c r="J75" s="639"/>
      <c r="K75" s="639"/>
      <c r="L75" s="639"/>
      <c r="M75" s="639"/>
      <c r="N75" s="639"/>
      <c r="O75" s="639"/>
      <c r="P75" s="639"/>
      <c r="Q75" s="639"/>
      <c r="R75" s="639"/>
      <c r="S75" s="639"/>
      <c r="T75" s="639"/>
      <c r="U75" s="639"/>
      <c r="V75" s="640"/>
    </row>
    <row r="76" spans="1:22" s="35" customFormat="1" ht="79.5" customHeight="1" x14ac:dyDescent="0.3">
      <c r="A76" s="615"/>
      <c r="B76" s="471" t="s">
        <v>1238</v>
      </c>
      <c r="C76" s="472">
        <v>37.6</v>
      </c>
      <c r="D76" s="473"/>
      <c r="E76" s="473"/>
      <c r="F76" s="473"/>
      <c r="G76" s="397">
        <v>40.4</v>
      </c>
      <c r="H76" s="473"/>
      <c r="I76" s="397"/>
      <c r="J76" s="473"/>
      <c r="K76" s="397"/>
      <c r="L76" s="474"/>
      <c r="M76" s="474"/>
      <c r="N76" s="475"/>
      <c r="O76" s="474"/>
      <c r="P76" s="475"/>
      <c r="Q76" s="474">
        <v>41.8</v>
      </c>
      <c r="R76" s="475"/>
      <c r="S76" s="476">
        <v>65</v>
      </c>
      <c r="T76" s="477"/>
      <c r="U76" s="478" t="s">
        <v>776</v>
      </c>
      <c r="V76" s="479" t="s">
        <v>0</v>
      </c>
    </row>
    <row r="77" spans="1:22" s="35" customFormat="1" ht="15" customHeight="1" x14ac:dyDescent="0.3">
      <c r="A77" s="615"/>
      <c r="B77" s="185"/>
      <c r="C77" s="190">
        <v>2013</v>
      </c>
      <c r="D77" s="190"/>
      <c r="E77" s="190">
        <v>2016</v>
      </c>
      <c r="F77" s="190"/>
      <c r="G77" s="190">
        <v>2017</v>
      </c>
      <c r="H77" s="190"/>
      <c r="I77" s="190">
        <v>2018</v>
      </c>
      <c r="J77" s="190"/>
      <c r="K77" s="190">
        <v>2019</v>
      </c>
      <c r="L77" s="190"/>
      <c r="M77" s="190">
        <v>2020</v>
      </c>
      <c r="N77" s="190"/>
      <c r="O77" s="190">
        <v>2021</v>
      </c>
      <c r="P77" s="190"/>
      <c r="Q77" s="190">
        <v>2022</v>
      </c>
      <c r="R77" s="190"/>
      <c r="S77" s="190">
        <v>2022</v>
      </c>
      <c r="T77" s="128"/>
      <c r="U77" s="164"/>
      <c r="V77" s="165"/>
    </row>
    <row r="78" spans="1:22" s="35" customFormat="1" ht="63.75" customHeight="1" x14ac:dyDescent="0.3">
      <c r="A78" s="615"/>
      <c r="B78" s="421" t="s">
        <v>1239</v>
      </c>
      <c r="C78" s="167">
        <v>23.5</v>
      </c>
      <c r="D78" s="187"/>
      <c r="E78" s="187"/>
      <c r="F78" s="187"/>
      <c r="G78" s="192">
        <v>24.9</v>
      </c>
      <c r="H78" s="187"/>
      <c r="I78" s="192"/>
      <c r="J78" s="348"/>
      <c r="K78" s="192"/>
      <c r="L78" s="66"/>
      <c r="M78" s="66"/>
      <c r="N78" s="65"/>
      <c r="O78" s="66"/>
      <c r="P78" s="65"/>
      <c r="Q78" s="192">
        <v>24.3</v>
      </c>
      <c r="R78" s="65"/>
      <c r="S78" s="130">
        <v>30</v>
      </c>
      <c r="T78" s="164"/>
      <c r="U78" s="164" t="s">
        <v>772</v>
      </c>
      <c r="V78" s="168" t="s">
        <v>0</v>
      </c>
    </row>
    <row r="79" spans="1:22" s="35" customFormat="1" ht="15" customHeight="1" x14ac:dyDescent="0.3">
      <c r="A79" s="615"/>
      <c r="B79" s="185"/>
      <c r="C79" s="190">
        <v>2013</v>
      </c>
      <c r="D79" s="190"/>
      <c r="E79" s="190">
        <v>2016</v>
      </c>
      <c r="F79" s="190"/>
      <c r="G79" s="190">
        <v>2017</v>
      </c>
      <c r="H79" s="190"/>
      <c r="I79" s="190">
        <v>2018</v>
      </c>
      <c r="J79" s="190"/>
      <c r="K79" s="190">
        <v>2019</v>
      </c>
      <c r="L79" s="190"/>
      <c r="M79" s="190">
        <v>2020</v>
      </c>
      <c r="N79" s="190"/>
      <c r="O79" s="190">
        <v>2021</v>
      </c>
      <c r="P79" s="190"/>
      <c r="Q79" s="190">
        <v>2022</v>
      </c>
      <c r="R79" s="190"/>
      <c r="S79" s="190">
        <v>2022</v>
      </c>
      <c r="T79" s="128"/>
      <c r="U79" s="164"/>
      <c r="V79" s="165"/>
    </row>
    <row r="80" spans="1:22" s="35" customFormat="1" ht="63.75" customHeight="1" x14ac:dyDescent="0.3">
      <c r="A80" s="615"/>
      <c r="B80" s="185" t="s">
        <v>679</v>
      </c>
      <c r="C80" s="201">
        <v>68.5</v>
      </c>
      <c r="D80" s="202"/>
      <c r="E80" s="202"/>
      <c r="F80" s="202"/>
      <c r="G80" s="201">
        <v>69.900000000000006</v>
      </c>
      <c r="H80" s="202"/>
      <c r="I80" s="201"/>
      <c r="J80" s="202"/>
      <c r="K80" s="201"/>
      <c r="L80" s="126"/>
      <c r="M80" s="126"/>
      <c r="N80" s="127"/>
      <c r="O80" s="126"/>
      <c r="P80" s="127"/>
      <c r="Q80" s="126">
        <v>71.8</v>
      </c>
      <c r="R80" s="127"/>
      <c r="S80" s="130">
        <v>95</v>
      </c>
      <c r="T80" s="128"/>
      <c r="U80" s="164" t="s">
        <v>772</v>
      </c>
      <c r="V80" s="168" t="s">
        <v>0</v>
      </c>
    </row>
    <row r="81" spans="1:22" s="35" customFormat="1" ht="15" customHeight="1" x14ac:dyDescent="0.3">
      <c r="A81" s="615"/>
      <c r="B81" s="122"/>
      <c r="C81" s="191">
        <v>2013</v>
      </c>
      <c r="D81" s="191"/>
      <c r="E81" s="190">
        <v>2016</v>
      </c>
      <c r="F81" s="190"/>
      <c r="G81" s="190">
        <v>2017</v>
      </c>
      <c r="H81" s="190"/>
      <c r="I81" s="190">
        <v>2018</v>
      </c>
      <c r="J81" s="190"/>
      <c r="K81" s="190">
        <v>2019</v>
      </c>
      <c r="L81" s="190"/>
      <c r="M81" s="190">
        <v>2020</v>
      </c>
      <c r="N81" s="190"/>
      <c r="O81" s="190">
        <v>2021</v>
      </c>
      <c r="P81" s="190"/>
      <c r="Q81" s="190">
        <v>2022</v>
      </c>
      <c r="R81" s="190"/>
      <c r="S81" s="190">
        <v>2022</v>
      </c>
      <c r="T81" s="128"/>
      <c r="U81" s="128"/>
      <c r="V81" s="165"/>
    </row>
    <row r="82" spans="1:22" s="35" customFormat="1" ht="63.75" customHeight="1" x14ac:dyDescent="0.3">
      <c r="A82" s="615"/>
      <c r="B82" s="185" t="s">
        <v>680</v>
      </c>
      <c r="C82" s="167">
        <v>65.400000000000006</v>
      </c>
      <c r="D82" s="202"/>
      <c r="E82" s="202"/>
      <c r="F82" s="202"/>
      <c r="G82" s="201"/>
      <c r="H82" s="202"/>
      <c r="I82" s="691">
        <v>72</v>
      </c>
      <c r="J82" s="692"/>
      <c r="K82" s="691">
        <v>45</v>
      </c>
      <c r="L82" s="347"/>
      <c r="M82" s="347">
        <v>56.3</v>
      </c>
      <c r="N82" s="693"/>
      <c r="O82" s="347">
        <v>41</v>
      </c>
      <c r="P82" s="693"/>
      <c r="Q82" s="347">
        <v>50</v>
      </c>
      <c r="R82" s="127"/>
      <c r="S82" s="347">
        <v>90</v>
      </c>
      <c r="T82" s="128"/>
      <c r="U82" s="164" t="s">
        <v>772</v>
      </c>
      <c r="V82" s="168" t="s">
        <v>150</v>
      </c>
    </row>
    <row r="83" spans="1:22" s="35" customFormat="1" ht="15" customHeight="1" x14ac:dyDescent="0.3">
      <c r="A83" s="615"/>
      <c r="B83" s="185"/>
      <c r="C83" s="190">
        <v>2016</v>
      </c>
      <c r="D83" s="190"/>
      <c r="E83" s="190"/>
      <c r="F83" s="190"/>
      <c r="G83" s="190">
        <v>2017</v>
      </c>
      <c r="H83" s="190"/>
      <c r="I83" s="190">
        <v>2018</v>
      </c>
      <c r="J83" s="190"/>
      <c r="K83" s="190">
        <v>2019</v>
      </c>
      <c r="L83" s="190"/>
      <c r="M83" s="190">
        <v>2020</v>
      </c>
      <c r="N83" s="190"/>
      <c r="O83" s="190">
        <v>2021</v>
      </c>
      <c r="P83" s="190"/>
      <c r="Q83" s="190">
        <v>2022</v>
      </c>
      <c r="R83" s="190"/>
      <c r="S83" s="190">
        <v>2022</v>
      </c>
      <c r="T83" s="128"/>
      <c r="U83" s="164"/>
      <c r="V83" s="165"/>
    </row>
    <row r="84" spans="1:22" s="35" customFormat="1" ht="93.75" customHeight="1" x14ac:dyDescent="0.3">
      <c r="A84" s="615"/>
      <c r="B84" s="185" t="s">
        <v>681</v>
      </c>
      <c r="C84" s="167">
        <v>95.4</v>
      </c>
      <c r="D84" s="187"/>
      <c r="E84" s="187"/>
      <c r="F84" s="187"/>
      <c r="G84" s="192">
        <v>93.8</v>
      </c>
      <c r="H84" s="187"/>
      <c r="I84" s="192"/>
      <c r="J84" s="348"/>
      <c r="K84" s="192"/>
      <c r="L84" s="66"/>
      <c r="M84" s="66"/>
      <c r="N84" s="65"/>
      <c r="O84" s="66"/>
      <c r="P84" s="65"/>
      <c r="Q84" s="130">
        <v>86</v>
      </c>
      <c r="R84" s="65"/>
      <c r="S84" s="130">
        <v>95</v>
      </c>
      <c r="T84" s="164"/>
      <c r="U84" s="164" t="s">
        <v>772</v>
      </c>
      <c r="V84" s="168" t="s">
        <v>0</v>
      </c>
    </row>
    <row r="85" spans="1:22" s="35" customFormat="1" ht="15" customHeight="1" x14ac:dyDescent="0.3">
      <c r="A85" s="615"/>
      <c r="B85" s="185"/>
      <c r="C85" s="190">
        <v>2013</v>
      </c>
      <c r="D85" s="190"/>
      <c r="E85" s="190">
        <v>2016</v>
      </c>
      <c r="F85" s="190"/>
      <c r="G85" s="190">
        <v>2017</v>
      </c>
      <c r="H85" s="190"/>
      <c r="I85" s="190">
        <v>2018</v>
      </c>
      <c r="J85" s="190"/>
      <c r="K85" s="190">
        <v>2019</v>
      </c>
      <c r="L85" s="190"/>
      <c r="M85" s="190">
        <v>2020</v>
      </c>
      <c r="N85" s="190"/>
      <c r="O85" s="190">
        <v>2021</v>
      </c>
      <c r="P85" s="190"/>
      <c r="Q85" s="190">
        <v>2022</v>
      </c>
      <c r="R85" s="190"/>
      <c r="S85" s="190">
        <v>2022</v>
      </c>
      <c r="T85" s="128"/>
      <c r="U85" s="164"/>
      <c r="V85" s="165"/>
    </row>
    <row r="86" spans="1:22" s="35" customFormat="1" ht="93" customHeight="1" x14ac:dyDescent="0.3">
      <c r="A86" s="615"/>
      <c r="B86" s="185" t="s">
        <v>682</v>
      </c>
      <c r="C86" s="201">
        <v>72</v>
      </c>
      <c r="D86" s="202"/>
      <c r="E86" s="202"/>
      <c r="F86" s="202"/>
      <c r="G86" s="201">
        <v>86.1</v>
      </c>
      <c r="H86" s="202"/>
      <c r="I86" s="201"/>
      <c r="J86" s="202"/>
      <c r="K86" s="201"/>
      <c r="L86" s="126"/>
      <c r="M86" s="126"/>
      <c r="N86" s="127"/>
      <c r="O86" s="126"/>
      <c r="P86" s="127"/>
      <c r="Q86" s="126">
        <v>75.5</v>
      </c>
      <c r="R86" s="127"/>
      <c r="S86" s="130">
        <v>95</v>
      </c>
      <c r="T86" s="128"/>
      <c r="U86" s="164" t="s">
        <v>772</v>
      </c>
      <c r="V86" s="168" t="s">
        <v>0</v>
      </c>
    </row>
    <row r="87" spans="1:22" s="35" customFormat="1" ht="15" customHeight="1" x14ac:dyDescent="0.3">
      <c r="A87" s="615"/>
      <c r="B87" s="122"/>
      <c r="C87" s="191">
        <v>2013</v>
      </c>
      <c r="D87" s="191"/>
      <c r="E87" s="190">
        <v>2016</v>
      </c>
      <c r="F87" s="190"/>
      <c r="G87" s="190">
        <v>2017</v>
      </c>
      <c r="H87" s="190"/>
      <c r="I87" s="190">
        <v>2018</v>
      </c>
      <c r="J87" s="190"/>
      <c r="K87" s="190">
        <v>2019</v>
      </c>
      <c r="L87" s="190"/>
      <c r="M87" s="190">
        <v>2020</v>
      </c>
      <c r="N87" s="190"/>
      <c r="O87" s="190">
        <v>2021</v>
      </c>
      <c r="P87" s="190"/>
      <c r="Q87" s="190">
        <v>2022</v>
      </c>
      <c r="R87" s="190"/>
      <c r="S87" s="190">
        <v>2022</v>
      </c>
      <c r="T87" s="128"/>
      <c r="U87" s="128"/>
      <c r="V87" s="165"/>
    </row>
    <row r="88" spans="1:22" s="35" customFormat="1" ht="70.5" customHeight="1" x14ac:dyDescent="0.3">
      <c r="A88" s="615"/>
      <c r="B88" s="185" t="s">
        <v>683</v>
      </c>
      <c r="C88" s="153">
        <v>31</v>
      </c>
      <c r="D88" s="202"/>
      <c r="E88" s="202"/>
      <c r="F88" s="202"/>
      <c r="G88" s="691">
        <v>28</v>
      </c>
      <c r="H88" s="692"/>
      <c r="I88" s="691">
        <v>28</v>
      </c>
      <c r="J88" s="692"/>
      <c r="K88" s="691">
        <v>25</v>
      </c>
      <c r="L88" s="347"/>
      <c r="M88" s="347">
        <v>26</v>
      </c>
      <c r="N88" s="693"/>
      <c r="O88" s="347">
        <v>30</v>
      </c>
      <c r="P88" s="693"/>
      <c r="Q88" s="347">
        <v>40</v>
      </c>
      <c r="R88" s="127"/>
      <c r="S88" s="347">
        <v>37</v>
      </c>
      <c r="T88" s="128"/>
      <c r="U88" s="164" t="s">
        <v>772</v>
      </c>
      <c r="V88" s="168" t="s">
        <v>150</v>
      </c>
    </row>
    <row r="89" spans="1:22" s="35" customFormat="1" ht="15" customHeight="1" x14ac:dyDescent="0.3">
      <c r="A89" s="615"/>
      <c r="B89" s="185"/>
      <c r="C89" s="190">
        <v>2016</v>
      </c>
      <c r="D89" s="190"/>
      <c r="E89" s="190"/>
      <c r="F89" s="190"/>
      <c r="G89" s="190">
        <v>2017</v>
      </c>
      <c r="H89" s="190"/>
      <c r="I89" s="190">
        <v>2018</v>
      </c>
      <c r="J89" s="190"/>
      <c r="K89" s="190">
        <v>2019</v>
      </c>
      <c r="L89" s="190"/>
      <c r="M89" s="190">
        <v>2020</v>
      </c>
      <c r="N89" s="190"/>
      <c r="O89" s="190">
        <v>2021</v>
      </c>
      <c r="P89" s="190"/>
      <c r="Q89" s="190">
        <v>2022</v>
      </c>
      <c r="R89" s="190"/>
      <c r="S89" s="190">
        <v>2022</v>
      </c>
      <c r="T89" s="128"/>
      <c r="U89" s="164"/>
      <c r="V89" s="165"/>
    </row>
    <row r="90" spans="1:22" s="35" customFormat="1" ht="63.75" customHeight="1" x14ac:dyDescent="0.3">
      <c r="A90" s="615"/>
      <c r="B90" s="185" t="s">
        <v>684</v>
      </c>
      <c r="C90" s="153">
        <v>100</v>
      </c>
      <c r="D90" s="187"/>
      <c r="E90" s="187"/>
      <c r="F90" s="187"/>
      <c r="G90" s="167">
        <v>100</v>
      </c>
      <c r="H90" s="400"/>
      <c r="I90" s="167">
        <v>99</v>
      </c>
      <c r="J90" s="269"/>
      <c r="K90" s="167">
        <v>98</v>
      </c>
      <c r="L90" s="130"/>
      <c r="M90" s="130">
        <v>98</v>
      </c>
      <c r="N90" s="694"/>
      <c r="O90" s="130">
        <v>95</v>
      </c>
      <c r="P90" s="694"/>
      <c r="Q90" s="130">
        <v>96</v>
      </c>
      <c r="R90" s="65"/>
      <c r="S90" s="130">
        <v>100</v>
      </c>
      <c r="T90" s="164"/>
      <c r="U90" s="164" t="s">
        <v>772</v>
      </c>
      <c r="V90" s="168" t="s">
        <v>150</v>
      </c>
    </row>
    <row r="91" spans="1:22" s="35" customFormat="1" ht="15" customHeight="1" x14ac:dyDescent="0.3">
      <c r="A91" s="615"/>
      <c r="B91" s="185"/>
      <c r="C91" s="190">
        <v>2016</v>
      </c>
      <c r="D91" s="190"/>
      <c r="E91" s="190"/>
      <c r="F91" s="190"/>
      <c r="G91" s="190">
        <v>2017</v>
      </c>
      <c r="H91" s="190"/>
      <c r="I91" s="190">
        <v>2018</v>
      </c>
      <c r="J91" s="190"/>
      <c r="K91" s="190">
        <v>2019</v>
      </c>
      <c r="L91" s="190"/>
      <c r="M91" s="190">
        <v>2020</v>
      </c>
      <c r="N91" s="190"/>
      <c r="O91" s="190">
        <v>2021</v>
      </c>
      <c r="P91" s="190"/>
      <c r="Q91" s="190">
        <v>2022</v>
      </c>
      <c r="R91" s="190"/>
      <c r="S91" s="190">
        <v>2022</v>
      </c>
      <c r="T91" s="128"/>
      <c r="U91" s="164"/>
      <c r="V91" s="165"/>
    </row>
    <row r="92" spans="1:22" s="35" customFormat="1" ht="75" customHeight="1" x14ac:dyDescent="0.3">
      <c r="A92" s="615"/>
      <c r="B92" s="185" t="s">
        <v>685</v>
      </c>
      <c r="C92" s="201">
        <v>75</v>
      </c>
      <c r="D92" s="202"/>
      <c r="E92" s="202"/>
      <c r="F92" s="202"/>
      <c r="G92" s="691">
        <v>78</v>
      </c>
      <c r="H92" s="692"/>
      <c r="I92" s="691">
        <v>79</v>
      </c>
      <c r="J92" s="692"/>
      <c r="K92" s="691">
        <v>74</v>
      </c>
      <c r="L92" s="347"/>
      <c r="M92" s="347">
        <v>63</v>
      </c>
      <c r="N92" s="693"/>
      <c r="O92" s="347">
        <v>77</v>
      </c>
      <c r="P92" s="693"/>
      <c r="Q92" s="347">
        <v>72</v>
      </c>
      <c r="R92" s="127"/>
      <c r="S92" s="130">
        <v>80</v>
      </c>
      <c r="T92" s="128"/>
      <c r="U92" s="164" t="s">
        <v>772</v>
      </c>
      <c r="V92" s="168" t="s">
        <v>150</v>
      </c>
    </row>
    <row r="93" spans="1:22" s="35" customFormat="1" ht="15" customHeight="1" x14ac:dyDescent="0.3">
      <c r="A93" s="615"/>
      <c r="B93" s="122"/>
      <c r="C93" s="191">
        <v>2016</v>
      </c>
      <c r="D93" s="191"/>
      <c r="E93" s="190"/>
      <c r="F93" s="190"/>
      <c r="G93" s="190">
        <v>2017</v>
      </c>
      <c r="H93" s="190"/>
      <c r="I93" s="190">
        <v>2018</v>
      </c>
      <c r="J93" s="190"/>
      <c r="K93" s="190">
        <v>2019</v>
      </c>
      <c r="L93" s="190"/>
      <c r="M93" s="190">
        <v>2020</v>
      </c>
      <c r="N93" s="190"/>
      <c r="O93" s="190">
        <v>2021</v>
      </c>
      <c r="P93" s="190"/>
      <c r="Q93" s="190">
        <v>2022</v>
      </c>
      <c r="R93" s="190"/>
      <c r="S93" s="190">
        <v>2022</v>
      </c>
      <c r="T93" s="128"/>
      <c r="U93" s="128"/>
      <c r="V93" s="165"/>
    </row>
    <row r="94" spans="1:22" s="35" customFormat="1" ht="99" customHeight="1" x14ac:dyDescent="0.3">
      <c r="A94" s="615"/>
      <c r="B94" s="185" t="s">
        <v>686</v>
      </c>
      <c r="C94" s="153">
        <v>18</v>
      </c>
      <c r="D94" s="187"/>
      <c r="E94" s="187"/>
      <c r="F94" s="187"/>
      <c r="G94" s="192">
        <v>44</v>
      </c>
      <c r="H94" s="187"/>
      <c r="I94" s="192">
        <v>50</v>
      </c>
      <c r="J94" s="348"/>
      <c r="K94" s="192">
        <v>55</v>
      </c>
      <c r="L94" s="66"/>
      <c r="M94" s="66">
        <v>52</v>
      </c>
      <c r="N94" s="65"/>
      <c r="O94" s="66">
        <v>62</v>
      </c>
      <c r="P94" s="65"/>
      <c r="Q94" s="66">
        <v>71</v>
      </c>
      <c r="R94" s="65"/>
      <c r="S94" s="66">
        <v>64</v>
      </c>
      <c r="T94" s="164"/>
      <c r="U94" s="164" t="s">
        <v>772</v>
      </c>
      <c r="V94" s="168" t="s">
        <v>150</v>
      </c>
    </row>
    <row r="95" spans="1:22" s="35" customFormat="1" ht="15" customHeight="1" x14ac:dyDescent="0.3">
      <c r="A95" s="615"/>
      <c r="B95" s="185"/>
      <c r="C95" s="190">
        <v>2016</v>
      </c>
      <c r="D95" s="190"/>
      <c r="E95" s="190"/>
      <c r="F95" s="190"/>
      <c r="G95" s="190">
        <v>2017</v>
      </c>
      <c r="H95" s="190"/>
      <c r="I95" s="190">
        <v>2018</v>
      </c>
      <c r="J95" s="190"/>
      <c r="K95" s="190">
        <v>2019</v>
      </c>
      <c r="L95" s="190"/>
      <c r="M95" s="190">
        <v>2020</v>
      </c>
      <c r="N95" s="190"/>
      <c r="O95" s="190">
        <v>2021</v>
      </c>
      <c r="P95" s="190"/>
      <c r="Q95" s="190">
        <v>2022</v>
      </c>
      <c r="R95" s="190"/>
      <c r="S95" s="190">
        <v>2022</v>
      </c>
      <c r="T95" s="128"/>
      <c r="U95" s="164"/>
      <c r="V95" s="165"/>
    </row>
    <row r="96" spans="1:22" s="35" customFormat="1" ht="69.75" customHeight="1" x14ac:dyDescent="0.3">
      <c r="A96" s="615"/>
      <c r="B96" s="185" t="s">
        <v>687</v>
      </c>
      <c r="C96" s="201">
        <v>70.599999999999994</v>
      </c>
      <c r="D96" s="202"/>
      <c r="E96" s="202"/>
      <c r="F96" s="202"/>
      <c r="G96" s="202"/>
      <c r="H96" s="202"/>
      <c r="I96" s="201"/>
      <c r="J96" s="202"/>
      <c r="K96" s="201"/>
      <c r="L96" s="126"/>
      <c r="M96" s="126"/>
      <c r="N96" s="127"/>
      <c r="O96" s="126">
        <v>100</v>
      </c>
      <c r="P96" s="127"/>
      <c r="Q96" s="126">
        <v>100</v>
      </c>
      <c r="R96" s="127"/>
      <c r="S96" s="138">
        <v>100</v>
      </c>
      <c r="T96" s="128"/>
      <c r="U96" s="164" t="s">
        <v>772</v>
      </c>
      <c r="V96" s="168" t="s">
        <v>150</v>
      </c>
    </row>
    <row r="97" spans="1:22" s="35" customFormat="1" ht="15" customHeight="1" x14ac:dyDescent="0.3">
      <c r="A97" s="616"/>
      <c r="B97" s="122"/>
      <c r="C97" s="190">
        <v>2020</v>
      </c>
      <c r="D97" s="191"/>
      <c r="E97" s="190"/>
      <c r="F97" s="190"/>
      <c r="G97" s="190"/>
      <c r="H97" s="190"/>
      <c r="I97" s="190"/>
      <c r="J97" s="190"/>
      <c r="K97" s="190"/>
      <c r="L97" s="190"/>
      <c r="M97" s="190"/>
      <c r="N97" s="190"/>
      <c r="O97" s="190">
        <v>2021</v>
      </c>
      <c r="P97" s="190"/>
      <c r="Q97" s="190">
        <v>2022</v>
      </c>
      <c r="R97" s="190"/>
      <c r="S97" s="190">
        <v>2022</v>
      </c>
      <c r="T97" s="128"/>
      <c r="U97" s="128"/>
      <c r="V97" s="165"/>
    </row>
    <row r="98" spans="1:22" s="35" customFormat="1" ht="15" customHeight="1" x14ac:dyDescent="0.3">
      <c r="A98" s="605" t="s">
        <v>483</v>
      </c>
      <c r="B98" s="606"/>
      <c r="C98" s="606"/>
      <c r="D98" s="606"/>
      <c r="E98" s="606"/>
      <c r="F98" s="606"/>
      <c r="G98" s="606"/>
      <c r="H98" s="606"/>
      <c r="I98" s="606"/>
      <c r="J98" s="606"/>
      <c r="K98" s="606"/>
      <c r="L98" s="606"/>
      <c r="M98" s="606"/>
      <c r="N98" s="606"/>
      <c r="O98" s="606"/>
      <c r="P98" s="606"/>
      <c r="Q98" s="606"/>
      <c r="R98" s="606"/>
      <c r="S98" s="606"/>
      <c r="T98" s="606"/>
      <c r="U98" s="606"/>
      <c r="V98" s="607"/>
    </row>
    <row r="99" spans="1:22" s="35" customFormat="1" ht="67.5" customHeight="1" x14ac:dyDescent="0.3">
      <c r="A99" s="614" t="s">
        <v>688</v>
      </c>
      <c r="B99" s="391" t="s">
        <v>1240</v>
      </c>
      <c r="C99" s="425">
        <v>91</v>
      </c>
      <c r="D99" s="393"/>
      <c r="E99" s="393"/>
      <c r="F99" s="393"/>
      <c r="G99" s="425">
        <v>93</v>
      </c>
      <c r="H99" s="446"/>
      <c r="I99" s="425">
        <v>98</v>
      </c>
      <c r="J99" s="395"/>
      <c r="K99" s="425">
        <v>100</v>
      </c>
      <c r="L99" s="425"/>
      <c r="M99" s="425">
        <v>100</v>
      </c>
      <c r="N99" s="446"/>
      <c r="O99" s="425">
        <v>100</v>
      </c>
      <c r="P99" s="393"/>
      <c r="Q99" s="425">
        <v>100</v>
      </c>
      <c r="R99" s="393"/>
      <c r="S99" s="425">
        <v>100</v>
      </c>
      <c r="T99" s="195"/>
      <c r="U99" s="196" t="s">
        <v>777</v>
      </c>
      <c r="V99" s="220" t="s">
        <v>484</v>
      </c>
    </row>
    <row r="100" spans="1:22" s="35" customFormat="1" ht="15" customHeight="1" x14ac:dyDescent="0.3">
      <c r="A100" s="616"/>
      <c r="B100" s="180"/>
      <c r="C100" s="197">
        <v>2016</v>
      </c>
      <c r="D100" s="197"/>
      <c r="E100" s="197"/>
      <c r="F100" s="197"/>
      <c r="G100" s="190">
        <v>2017</v>
      </c>
      <c r="H100" s="190"/>
      <c r="I100" s="190">
        <v>2018</v>
      </c>
      <c r="J100" s="190"/>
      <c r="K100" s="190">
        <v>2019</v>
      </c>
      <c r="L100" s="190"/>
      <c r="M100" s="190">
        <v>2020</v>
      </c>
      <c r="N100" s="190"/>
      <c r="O100" s="190">
        <v>2021</v>
      </c>
      <c r="P100" s="197"/>
      <c r="Q100" s="190">
        <v>2022</v>
      </c>
      <c r="R100" s="197"/>
      <c r="S100" s="197">
        <v>2022</v>
      </c>
      <c r="T100" s="173"/>
      <c r="U100" s="173"/>
      <c r="V100" s="177"/>
    </row>
    <row r="101" spans="1:22" s="35" customFormat="1" ht="15" customHeight="1" x14ac:dyDescent="0.3">
      <c r="A101" s="605" t="s">
        <v>103</v>
      </c>
      <c r="B101" s="606"/>
      <c r="C101" s="606"/>
      <c r="D101" s="606"/>
      <c r="E101" s="606"/>
      <c r="F101" s="606"/>
      <c r="G101" s="606"/>
      <c r="H101" s="606"/>
      <c r="I101" s="606"/>
      <c r="J101" s="606"/>
      <c r="K101" s="606"/>
      <c r="L101" s="606"/>
      <c r="M101" s="606"/>
      <c r="N101" s="606"/>
      <c r="O101" s="606"/>
      <c r="P101" s="606"/>
      <c r="Q101" s="606"/>
      <c r="R101" s="606"/>
      <c r="S101" s="606"/>
      <c r="T101" s="606"/>
      <c r="U101" s="606"/>
      <c r="V101" s="607"/>
    </row>
    <row r="102" spans="1:22" s="35" customFormat="1" ht="65.25" customHeight="1" x14ac:dyDescent="0.3">
      <c r="A102" s="614" t="s">
        <v>689</v>
      </c>
      <c r="B102" s="391" t="s">
        <v>690</v>
      </c>
      <c r="C102" s="392">
        <v>10</v>
      </c>
      <c r="D102" s="393"/>
      <c r="E102" s="393"/>
      <c r="F102" s="393"/>
      <c r="G102" s="392"/>
      <c r="H102" s="394"/>
      <c r="I102" s="392"/>
      <c r="J102" s="395"/>
      <c r="K102" s="392">
        <v>10</v>
      </c>
      <c r="L102" s="396"/>
      <c r="M102" s="392">
        <v>10</v>
      </c>
      <c r="N102" s="393"/>
      <c r="O102" s="396">
        <v>10.199999999999999</v>
      </c>
      <c r="P102" s="393"/>
      <c r="Q102" s="392">
        <v>10.3</v>
      </c>
      <c r="R102" s="393"/>
      <c r="S102" s="392">
        <v>11.3</v>
      </c>
      <c r="T102" s="195"/>
      <c r="U102" s="196" t="s">
        <v>778</v>
      </c>
      <c r="V102" s="220" t="s">
        <v>0</v>
      </c>
    </row>
    <row r="103" spans="1:22" s="35" customFormat="1" x14ac:dyDescent="0.3">
      <c r="A103" s="616"/>
      <c r="B103" s="180"/>
      <c r="C103" s="197">
        <v>2018</v>
      </c>
      <c r="D103" s="197"/>
      <c r="E103" s="197"/>
      <c r="F103" s="197"/>
      <c r="G103" s="197"/>
      <c r="H103" s="197"/>
      <c r="I103" s="197"/>
      <c r="J103" s="197"/>
      <c r="K103" s="190">
        <v>2019</v>
      </c>
      <c r="L103" s="190"/>
      <c r="M103" s="190">
        <v>2020</v>
      </c>
      <c r="N103" s="190"/>
      <c r="O103" s="190">
        <v>2021</v>
      </c>
      <c r="P103" s="197"/>
      <c r="Q103" s="190">
        <v>2022</v>
      </c>
      <c r="R103" s="197"/>
      <c r="S103" s="197">
        <v>2022</v>
      </c>
      <c r="T103" s="173"/>
      <c r="U103" s="173"/>
      <c r="V103" s="177"/>
    </row>
    <row r="104" spans="1:22" s="35" customFormat="1" ht="15" customHeight="1" x14ac:dyDescent="0.3">
      <c r="A104" s="605" t="s">
        <v>153</v>
      </c>
      <c r="B104" s="606"/>
      <c r="C104" s="606"/>
      <c r="D104" s="606"/>
      <c r="E104" s="606"/>
      <c r="F104" s="606"/>
      <c r="G104" s="606"/>
      <c r="H104" s="606"/>
      <c r="I104" s="606"/>
      <c r="J104" s="606"/>
      <c r="K104" s="606"/>
      <c r="L104" s="606"/>
      <c r="M104" s="606"/>
      <c r="N104" s="606"/>
      <c r="O104" s="606"/>
      <c r="P104" s="606"/>
      <c r="Q104" s="606"/>
      <c r="R104" s="606"/>
      <c r="S104" s="606"/>
      <c r="T104" s="606"/>
      <c r="U104" s="606"/>
      <c r="V104" s="607"/>
    </row>
    <row r="105" spans="1:22" s="35" customFormat="1" ht="15" customHeight="1" x14ac:dyDescent="0.3">
      <c r="A105" s="614" t="s">
        <v>154</v>
      </c>
      <c r="B105" s="349" t="s">
        <v>691</v>
      </c>
      <c r="C105" s="191"/>
      <c r="D105" s="191"/>
      <c r="E105" s="191"/>
      <c r="F105" s="191"/>
      <c r="G105" s="191"/>
      <c r="H105" s="191"/>
      <c r="I105" s="191"/>
      <c r="J105" s="191"/>
      <c r="K105" s="191"/>
      <c r="L105" s="191"/>
      <c r="M105" s="191"/>
      <c r="N105" s="191"/>
      <c r="O105" s="191"/>
      <c r="P105" s="191"/>
      <c r="Q105" s="191"/>
      <c r="R105" s="191"/>
      <c r="S105" s="191"/>
      <c r="T105" s="128"/>
      <c r="U105" s="128"/>
      <c r="V105" s="165"/>
    </row>
    <row r="106" spans="1:22" s="35" customFormat="1" ht="46.15" customHeight="1" x14ac:dyDescent="0.3">
      <c r="A106" s="615"/>
      <c r="B106" s="421" t="s">
        <v>155</v>
      </c>
      <c r="C106" s="250">
        <v>76</v>
      </c>
      <c r="D106" s="350"/>
      <c r="E106" s="350"/>
      <c r="F106" s="350"/>
      <c r="G106" s="335"/>
      <c r="H106" s="350"/>
      <c r="I106" s="335"/>
      <c r="J106" s="350"/>
      <c r="K106" s="250">
        <v>63</v>
      </c>
      <c r="L106" s="250"/>
      <c r="M106" s="250">
        <v>66</v>
      </c>
      <c r="N106" s="350"/>
      <c r="O106" s="250">
        <v>72</v>
      </c>
      <c r="P106" s="350"/>
      <c r="Q106" s="335"/>
      <c r="R106" s="350"/>
      <c r="S106" s="250">
        <v>95</v>
      </c>
      <c r="T106" s="175"/>
      <c r="U106" s="175" t="s">
        <v>140</v>
      </c>
      <c r="V106" s="203" t="s">
        <v>140</v>
      </c>
    </row>
    <row r="107" spans="1:22" s="35" customFormat="1" ht="15" customHeight="1" x14ac:dyDescent="0.3">
      <c r="A107" s="615"/>
      <c r="B107" s="421"/>
      <c r="C107" s="190">
        <v>2018</v>
      </c>
      <c r="D107" s="190"/>
      <c r="E107" s="190"/>
      <c r="F107" s="190"/>
      <c r="G107" s="190"/>
      <c r="H107" s="190"/>
      <c r="I107" s="190"/>
      <c r="J107" s="190"/>
      <c r="K107" s="190">
        <v>2019</v>
      </c>
      <c r="L107" s="190"/>
      <c r="M107" s="190">
        <v>2020</v>
      </c>
      <c r="N107" s="190"/>
      <c r="O107" s="158">
        <v>2021</v>
      </c>
      <c r="P107" s="190"/>
      <c r="Q107" s="190">
        <v>2022</v>
      </c>
      <c r="R107" s="190"/>
      <c r="S107" s="190">
        <v>2022</v>
      </c>
      <c r="T107" s="175"/>
      <c r="U107" s="175"/>
      <c r="V107" s="203"/>
    </row>
    <row r="108" spans="1:22" s="35" customFormat="1" ht="46.15" customHeight="1" x14ac:dyDescent="0.3">
      <c r="A108" s="615"/>
      <c r="B108" s="421" t="s">
        <v>8</v>
      </c>
      <c r="C108" s="250">
        <v>94</v>
      </c>
      <c r="D108" s="350"/>
      <c r="E108" s="350"/>
      <c r="F108" s="350"/>
      <c r="G108" s="335"/>
      <c r="H108" s="350"/>
      <c r="I108" s="335"/>
      <c r="J108" s="350"/>
      <c r="K108" s="250">
        <v>94</v>
      </c>
      <c r="L108" s="250"/>
      <c r="M108" s="250">
        <v>89</v>
      </c>
      <c r="N108" s="350"/>
      <c r="O108" s="250">
        <v>88</v>
      </c>
      <c r="P108" s="350"/>
      <c r="Q108" s="335"/>
      <c r="R108" s="350"/>
      <c r="S108" s="250">
        <v>97</v>
      </c>
      <c r="T108" s="175"/>
      <c r="U108" s="175" t="s">
        <v>140</v>
      </c>
      <c r="V108" s="203" t="s">
        <v>140</v>
      </c>
    </row>
    <row r="109" spans="1:22" s="35" customFormat="1" ht="15" customHeight="1" x14ac:dyDescent="0.3">
      <c r="A109" s="615"/>
      <c r="B109" s="426"/>
      <c r="C109" s="190">
        <v>2018</v>
      </c>
      <c r="D109" s="197"/>
      <c r="E109" s="190"/>
      <c r="F109" s="190"/>
      <c r="G109" s="190"/>
      <c r="H109" s="190"/>
      <c r="I109" s="190"/>
      <c r="J109" s="190"/>
      <c r="K109" s="190">
        <v>2019</v>
      </c>
      <c r="L109" s="190"/>
      <c r="M109" s="190">
        <v>2020</v>
      </c>
      <c r="N109" s="190"/>
      <c r="O109" s="190">
        <v>2021</v>
      </c>
      <c r="P109" s="197"/>
      <c r="Q109" s="190">
        <v>2022</v>
      </c>
      <c r="R109" s="197"/>
      <c r="S109" s="197">
        <v>2022</v>
      </c>
      <c r="T109" s="173"/>
      <c r="U109" s="173"/>
      <c r="V109" s="177"/>
    </row>
    <row r="110" spans="1:22" s="35" customFormat="1" ht="46.15" customHeight="1" x14ac:dyDescent="0.3">
      <c r="A110" s="615"/>
      <c r="B110" s="421" t="s">
        <v>156</v>
      </c>
      <c r="C110" s="250">
        <v>81</v>
      </c>
      <c r="D110" s="350"/>
      <c r="E110" s="350"/>
      <c r="F110" s="350"/>
      <c r="G110" s="335"/>
      <c r="H110" s="350"/>
      <c r="I110" s="335"/>
      <c r="J110" s="350"/>
      <c r="K110" s="250">
        <v>83</v>
      </c>
      <c r="L110" s="250"/>
      <c r="M110" s="250">
        <v>81</v>
      </c>
      <c r="N110" s="350"/>
      <c r="O110" s="250">
        <v>86</v>
      </c>
      <c r="P110" s="350"/>
      <c r="Q110" s="335"/>
      <c r="R110" s="350"/>
      <c r="S110" s="250">
        <v>92</v>
      </c>
      <c r="T110" s="175"/>
      <c r="U110" s="175" t="s">
        <v>140</v>
      </c>
      <c r="V110" s="203" t="s">
        <v>140</v>
      </c>
    </row>
    <row r="111" spans="1:22" s="35" customFormat="1" ht="15" customHeight="1" x14ac:dyDescent="0.3">
      <c r="A111" s="615"/>
      <c r="B111" s="421"/>
      <c r="C111" s="190">
        <v>2018</v>
      </c>
      <c r="D111" s="190"/>
      <c r="E111" s="190"/>
      <c r="F111" s="190"/>
      <c r="G111" s="190"/>
      <c r="H111" s="190"/>
      <c r="I111" s="190"/>
      <c r="J111" s="190"/>
      <c r="K111" s="190">
        <v>2019</v>
      </c>
      <c r="L111" s="190"/>
      <c r="M111" s="190">
        <v>2020</v>
      </c>
      <c r="N111" s="190"/>
      <c r="O111" s="190">
        <v>2021</v>
      </c>
      <c r="P111" s="190"/>
      <c r="Q111" s="190">
        <v>2022</v>
      </c>
      <c r="R111" s="190"/>
      <c r="S111" s="190">
        <v>2022</v>
      </c>
      <c r="T111" s="128"/>
      <c r="U111" s="128"/>
      <c r="V111" s="165"/>
    </row>
    <row r="112" spans="1:22" s="35" customFormat="1" ht="15" customHeight="1" x14ac:dyDescent="0.3">
      <c r="A112" s="615"/>
      <c r="B112" s="351" t="s">
        <v>692</v>
      </c>
      <c r="C112" s="190"/>
      <c r="D112" s="197"/>
      <c r="E112" s="197"/>
      <c r="F112" s="197"/>
      <c r="G112" s="197"/>
      <c r="H112" s="197"/>
      <c r="I112" s="197"/>
      <c r="J112" s="197"/>
      <c r="K112" s="197"/>
      <c r="L112" s="197"/>
      <c r="M112" s="197"/>
      <c r="N112" s="197"/>
      <c r="O112" s="197"/>
      <c r="P112" s="197"/>
      <c r="Q112" s="197"/>
      <c r="R112" s="197"/>
      <c r="S112" s="197"/>
      <c r="T112" s="129"/>
      <c r="U112" s="129"/>
      <c r="V112" s="166"/>
    </row>
    <row r="113" spans="1:22" s="35" customFormat="1" ht="46.15" customHeight="1" x14ac:dyDescent="0.3">
      <c r="A113" s="615"/>
      <c r="B113" s="421" t="s">
        <v>693</v>
      </c>
      <c r="C113" s="201">
        <v>97</v>
      </c>
      <c r="D113" s="202"/>
      <c r="E113" s="202"/>
      <c r="F113" s="202"/>
      <c r="G113" s="201"/>
      <c r="H113" s="202"/>
      <c r="I113" s="201"/>
      <c r="J113" s="352"/>
      <c r="K113" s="250">
        <v>97</v>
      </c>
      <c r="L113" s="250"/>
      <c r="M113" s="250">
        <v>79</v>
      </c>
      <c r="N113" s="202"/>
      <c r="O113" s="250">
        <v>100</v>
      </c>
      <c r="P113" s="202"/>
      <c r="Q113" s="335"/>
      <c r="R113" s="202"/>
      <c r="S113" s="201">
        <v>98</v>
      </c>
      <c r="T113" s="175"/>
      <c r="U113" s="175" t="s">
        <v>140</v>
      </c>
      <c r="V113" s="203" t="s">
        <v>140</v>
      </c>
    </row>
    <row r="114" spans="1:22" s="35" customFormat="1" ht="15" customHeight="1" x14ac:dyDescent="0.3">
      <c r="A114" s="615"/>
      <c r="B114" s="427"/>
      <c r="C114" s="191">
        <v>2018</v>
      </c>
      <c r="D114" s="199"/>
      <c r="E114" s="190"/>
      <c r="F114" s="190"/>
      <c r="G114" s="190"/>
      <c r="H114" s="190"/>
      <c r="I114" s="190"/>
      <c r="J114" s="190"/>
      <c r="K114" s="190">
        <v>2019</v>
      </c>
      <c r="L114" s="190"/>
      <c r="M114" s="190">
        <v>2020</v>
      </c>
      <c r="N114" s="190"/>
      <c r="O114" s="190">
        <v>2021</v>
      </c>
      <c r="P114" s="199"/>
      <c r="Q114" s="190">
        <v>2022</v>
      </c>
      <c r="R114" s="199"/>
      <c r="S114" s="199">
        <v>2022</v>
      </c>
      <c r="T114" s="129"/>
      <c r="U114" s="129"/>
      <c r="V114" s="166"/>
    </row>
    <row r="115" spans="1:22" s="35" customFormat="1" ht="46.15" customHeight="1" x14ac:dyDescent="0.3">
      <c r="A115" s="615"/>
      <c r="B115" s="421" t="s">
        <v>694</v>
      </c>
      <c r="C115" s="201">
        <v>81</v>
      </c>
      <c r="D115" s="202"/>
      <c r="E115" s="202"/>
      <c r="F115" s="202"/>
      <c r="G115" s="201"/>
      <c r="H115" s="202"/>
      <c r="I115" s="335"/>
      <c r="J115" s="352"/>
      <c r="K115" s="250">
        <v>77</v>
      </c>
      <c r="L115" s="250"/>
      <c r="M115" s="250">
        <v>69</v>
      </c>
      <c r="N115" s="202"/>
      <c r="O115" s="250">
        <v>99</v>
      </c>
      <c r="P115" s="202"/>
      <c r="Q115" s="335"/>
      <c r="R115" s="202"/>
      <c r="S115" s="201">
        <v>84</v>
      </c>
      <c r="T115" s="175"/>
      <c r="U115" s="175" t="s">
        <v>140</v>
      </c>
      <c r="V115" s="203" t="s">
        <v>140</v>
      </c>
    </row>
    <row r="116" spans="1:22" s="35" customFormat="1" ht="15" customHeight="1" x14ac:dyDescent="0.3">
      <c r="A116" s="615"/>
      <c r="B116" s="198"/>
      <c r="C116" s="199">
        <v>2018</v>
      </c>
      <c r="D116" s="199"/>
      <c r="E116" s="190"/>
      <c r="F116" s="190"/>
      <c r="G116" s="190"/>
      <c r="H116" s="190"/>
      <c r="I116" s="190"/>
      <c r="J116" s="190"/>
      <c r="K116" s="190">
        <v>2019</v>
      </c>
      <c r="L116" s="190"/>
      <c r="M116" s="190">
        <v>2020</v>
      </c>
      <c r="N116" s="190"/>
      <c r="O116" s="190">
        <v>2021</v>
      </c>
      <c r="P116" s="199"/>
      <c r="Q116" s="190">
        <v>2022</v>
      </c>
      <c r="R116" s="199"/>
      <c r="S116" s="199">
        <v>2022</v>
      </c>
      <c r="T116" s="129"/>
      <c r="U116" s="129"/>
      <c r="V116" s="166"/>
    </row>
    <row r="117" spans="1:22" s="35" customFormat="1" ht="15" customHeight="1" x14ac:dyDescent="0.3">
      <c r="A117" s="615"/>
      <c r="B117" s="351" t="s">
        <v>695</v>
      </c>
      <c r="C117" s="190"/>
      <c r="D117" s="190"/>
      <c r="E117" s="190"/>
      <c r="F117" s="190"/>
      <c r="G117" s="190"/>
      <c r="H117" s="190"/>
      <c r="I117" s="190"/>
      <c r="J117" s="190"/>
      <c r="K117" s="190"/>
      <c r="L117" s="190"/>
      <c r="M117" s="190"/>
      <c r="N117" s="190"/>
      <c r="O117" s="190"/>
      <c r="P117" s="190"/>
      <c r="Q117" s="190"/>
      <c r="R117" s="190"/>
      <c r="S117" s="190"/>
      <c r="T117" s="175"/>
      <c r="U117" s="175"/>
      <c r="V117" s="203"/>
    </row>
    <row r="118" spans="1:22" s="35" customFormat="1" ht="46.15" customHeight="1" x14ac:dyDescent="0.3">
      <c r="A118" s="615"/>
      <c r="B118" s="421" t="s">
        <v>696</v>
      </c>
      <c r="C118" s="250">
        <v>16</v>
      </c>
      <c r="D118" s="350"/>
      <c r="E118" s="350"/>
      <c r="F118" s="350"/>
      <c r="G118" s="335"/>
      <c r="H118" s="350"/>
      <c r="I118" s="335"/>
      <c r="J118" s="350"/>
      <c r="K118" s="335"/>
      <c r="L118" s="335"/>
      <c r="M118" s="250"/>
      <c r="N118" s="250"/>
      <c r="O118" s="250"/>
      <c r="P118" s="350"/>
      <c r="Q118" s="250">
        <v>27.77</v>
      </c>
      <c r="R118" s="350"/>
      <c r="S118" s="250">
        <v>44</v>
      </c>
      <c r="T118" s="175"/>
      <c r="U118" s="175" t="s">
        <v>140</v>
      </c>
      <c r="V118" s="203" t="s">
        <v>140</v>
      </c>
    </row>
    <row r="119" spans="1:22" s="35" customFormat="1" ht="15" customHeight="1" x14ac:dyDescent="0.3">
      <c r="A119" s="615"/>
      <c r="B119" s="421"/>
      <c r="C119" s="190">
        <v>2018</v>
      </c>
      <c r="D119" s="190"/>
      <c r="E119" s="190"/>
      <c r="F119" s="190"/>
      <c r="G119" s="190"/>
      <c r="H119" s="190"/>
      <c r="I119" s="190"/>
      <c r="J119" s="190"/>
      <c r="K119" s="190">
        <v>2019</v>
      </c>
      <c r="L119" s="190"/>
      <c r="M119" s="190">
        <v>2020</v>
      </c>
      <c r="N119" s="190"/>
      <c r="O119" s="190">
        <v>2021</v>
      </c>
      <c r="P119" s="190"/>
      <c r="Q119" s="190">
        <v>2022</v>
      </c>
      <c r="R119" s="190"/>
      <c r="S119" s="190">
        <v>2022</v>
      </c>
      <c r="T119" s="175"/>
      <c r="U119" s="175"/>
      <c r="V119" s="203"/>
    </row>
    <row r="120" spans="1:22" s="35" customFormat="1" ht="46.15" customHeight="1" x14ac:dyDescent="0.3">
      <c r="A120" s="615"/>
      <c r="B120" s="421" t="s">
        <v>697</v>
      </c>
      <c r="C120" s="250">
        <v>34</v>
      </c>
      <c r="D120" s="350"/>
      <c r="E120" s="350"/>
      <c r="F120" s="350"/>
      <c r="G120" s="335"/>
      <c r="H120" s="350"/>
      <c r="I120" s="335"/>
      <c r="J120" s="350"/>
      <c r="K120" s="335"/>
      <c r="L120" s="335"/>
      <c r="M120" s="335">
        <v>20.96</v>
      </c>
      <c r="N120" s="350"/>
      <c r="O120" s="250"/>
      <c r="P120" s="350"/>
      <c r="Q120" s="250">
        <v>48.13</v>
      </c>
      <c r="R120" s="350"/>
      <c r="S120" s="250">
        <v>61</v>
      </c>
      <c r="T120" s="175"/>
      <c r="U120" s="175" t="s">
        <v>140</v>
      </c>
      <c r="V120" s="203" t="s">
        <v>140</v>
      </c>
    </row>
    <row r="121" spans="1:22" s="35" customFormat="1" ht="15" customHeight="1" x14ac:dyDescent="0.3">
      <c r="A121" s="615"/>
      <c r="B121" s="426"/>
      <c r="C121" s="190">
        <v>2018</v>
      </c>
      <c r="D121" s="197"/>
      <c r="E121" s="190"/>
      <c r="F121" s="190"/>
      <c r="G121" s="190"/>
      <c r="H121" s="190"/>
      <c r="I121" s="190"/>
      <c r="J121" s="190"/>
      <c r="K121" s="190">
        <v>2019</v>
      </c>
      <c r="L121" s="190"/>
      <c r="M121" s="190">
        <v>2020</v>
      </c>
      <c r="N121" s="190"/>
      <c r="O121" s="190">
        <v>2021</v>
      </c>
      <c r="P121" s="197"/>
      <c r="Q121" s="190">
        <v>2022</v>
      </c>
      <c r="R121" s="197"/>
      <c r="S121" s="197">
        <v>2022</v>
      </c>
      <c r="T121" s="173"/>
      <c r="U121" s="173"/>
      <c r="V121" s="177"/>
    </row>
    <row r="122" spans="1:22" s="35" customFormat="1" ht="46.15" customHeight="1" x14ac:dyDescent="0.3">
      <c r="A122" s="615"/>
      <c r="B122" s="421" t="s">
        <v>698</v>
      </c>
      <c r="C122" s="250">
        <v>14</v>
      </c>
      <c r="D122" s="350"/>
      <c r="E122" s="350"/>
      <c r="F122" s="350"/>
      <c r="G122" s="335"/>
      <c r="H122" s="350"/>
      <c r="I122" s="335"/>
      <c r="J122" s="350"/>
      <c r="K122" s="250">
        <v>10.83</v>
      </c>
      <c r="L122" s="250"/>
      <c r="M122" s="250"/>
      <c r="N122" s="695"/>
      <c r="O122" s="250"/>
      <c r="P122" s="695"/>
      <c r="Q122" s="250">
        <v>37.15</v>
      </c>
      <c r="R122" s="350"/>
      <c r="S122" s="250">
        <v>28</v>
      </c>
      <c r="T122" s="175"/>
      <c r="U122" s="175" t="s">
        <v>140</v>
      </c>
      <c r="V122" s="203" t="s">
        <v>140</v>
      </c>
    </row>
    <row r="123" spans="1:22" s="35" customFormat="1" ht="15" customHeight="1" x14ac:dyDescent="0.3">
      <c r="A123" s="616"/>
      <c r="B123" s="426"/>
      <c r="C123" s="190">
        <v>2018</v>
      </c>
      <c r="D123" s="197"/>
      <c r="E123" s="190"/>
      <c r="F123" s="190"/>
      <c r="G123" s="190"/>
      <c r="H123" s="190"/>
      <c r="I123" s="190"/>
      <c r="J123" s="190"/>
      <c r="K123" s="190">
        <v>2019</v>
      </c>
      <c r="L123" s="190"/>
      <c r="M123" s="190">
        <v>2020</v>
      </c>
      <c r="N123" s="190"/>
      <c r="O123" s="190">
        <v>2021</v>
      </c>
      <c r="P123" s="197"/>
      <c r="Q123" s="190">
        <v>2022</v>
      </c>
      <c r="R123" s="197"/>
      <c r="S123" s="197">
        <v>2022</v>
      </c>
      <c r="T123" s="173"/>
      <c r="U123" s="173"/>
      <c r="V123" s="177"/>
    </row>
    <row r="124" spans="1:22" s="35" customFormat="1" ht="15" customHeight="1" x14ac:dyDescent="0.3">
      <c r="A124" s="605" t="s">
        <v>158</v>
      </c>
      <c r="B124" s="606"/>
      <c r="C124" s="606"/>
      <c r="D124" s="606"/>
      <c r="E124" s="606"/>
      <c r="F124" s="606"/>
      <c r="G124" s="606"/>
      <c r="H124" s="606"/>
      <c r="I124" s="606"/>
      <c r="J124" s="606"/>
      <c r="K124" s="606"/>
      <c r="L124" s="606"/>
      <c r="M124" s="606"/>
      <c r="N124" s="606"/>
      <c r="O124" s="606"/>
      <c r="P124" s="606"/>
      <c r="Q124" s="606"/>
      <c r="R124" s="606"/>
      <c r="S124" s="606"/>
      <c r="T124" s="606"/>
      <c r="U124" s="606"/>
      <c r="V124" s="607"/>
    </row>
    <row r="125" spans="1:22" s="35" customFormat="1" ht="74.25" customHeight="1" x14ac:dyDescent="0.3">
      <c r="A125" s="614" t="s">
        <v>157</v>
      </c>
      <c r="B125" s="170" t="s">
        <v>699</v>
      </c>
      <c r="C125" s="192">
        <v>4</v>
      </c>
      <c r="D125" s="187"/>
      <c r="E125" s="187"/>
      <c r="F125" s="187"/>
      <c r="G125" s="192">
        <v>8</v>
      </c>
      <c r="H125" s="187"/>
      <c r="I125" s="153">
        <v>6</v>
      </c>
      <c r="J125" s="301"/>
      <c r="K125" s="153">
        <v>8</v>
      </c>
      <c r="L125" s="153"/>
      <c r="M125" s="153">
        <v>6</v>
      </c>
      <c r="N125" s="301"/>
      <c r="O125" s="153">
        <v>16</v>
      </c>
      <c r="P125" s="187"/>
      <c r="Q125" s="153">
        <v>16</v>
      </c>
      <c r="R125" s="187"/>
      <c r="S125" s="153">
        <v>8</v>
      </c>
      <c r="T125" s="195"/>
      <c r="U125" s="175" t="s">
        <v>160</v>
      </c>
      <c r="V125" s="188" t="s">
        <v>160</v>
      </c>
    </row>
    <row r="126" spans="1:22" s="35" customFormat="1" ht="15" customHeight="1" x14ac:dyDescent="0.3">
      <c r="A126" s="615"/>
      <c r="B126" s="198"/>
      <c r="C126" s="199">
        <v>2016</v>
      </c>
      <c r="D126" s="199"/>
      <c r="E126" s="199"/>
      <c r="F126" s="199"/>
      <c r="G126" s="190">
        <v>2017</v>
      </c>
      <c r="H126" s="190"/>
      <c r="I126" s="190">
        <v>2018</v>
      </c>
      <c r="J126" s="190"/>
      <c r="K126" s="190">
        <v>2019</v>
      </c>
      <c r="L126" s="190"/>
      <c r="M126" s="190">
        <v>2020</v>
      </c>
      <c r="N126" s="190"/>
      <c r="O126" s="190">
        <v>2021</v>
      </c>
      <c r="P126" s="199"/>
      <c r="Q126" s="190">
        <v>2022</v>
      </c>
      <c r="R126" s="199"/>
      <c r="S126" s="199">
        <v>2022</v>
      </c>
      <c r="T126" s="129"/>
      <c r="U126" s="129"/>
      <c r="V126" s="166"/>
    </row>
    <row r="127" spans="1:22" s="35" customFormat="1" ht="69.75" customHeight="1" x14ac:dyDescent="0.3">
      <c r="A127" s="615"/>
      <c r="B127" s="170" t="s">
        <v>700</v>
      </c>
      <c r="C127" s="192">
        <v>91.9</v>
      </c>
      <c r="D127" s="348"/>
      <c r="E127" s="187"/>
      <c r="F127" s="187"/>
      <c r="G127" s="153">
        <v>93.2</v>
      </c>
      <c r="H127" s="302"/>
      <c r="I127" s="153">
        <v>92.4</v>
      </c>
      <c r="J127" s="153"/>
      <c r="K127" s="153">
        <v>94.3</v>
      </c>
      <c r="L127" s="301"/>
      <c r="M127" s="153">
        <v>93.7</v>
      </c>
      <c r="N127" s="696"/>
      <c r="O127" s="153">
        <v>91.9</v>
      </c>
      <c r="P127" s="301"/>
      <c r="Q127" s="153">
        <v>93.1</v>
      </c>
      <c r="R127" s="187"/>
      <c r="S127" s="192">
        <v>92</v>
      </c>
      <c r="T127" s="175"/>
      <c r="U127" s="175" t="s">
        <v>159</v>
      </c>
      <c r="V127" s="188" t="s">
        <v>159</v>
      </c>
    </row>
    <row r="128" spans="1:22" s="35" customFormat="1" ht="15" customHeight="1" x14ac:dyDescent="0.3">
      <c r="A128" s="615"/>
      <c r="B128" s="185"/>
      <c r="C128" s="190">
        <v>2016</v>
      </c>
      <c r="D128" s="190"/>
      <c r="E128" s="190"/>
      <c r="F128" s="190"/>
      <c r="G128" s="190">
        <v>2017</v>
      </c>
      <c r="H128" s="190"/>
      <c r="I128" s="190">
        <v>2018</v>
      </c>
      <c r="J128" s="190"/>
      <c r="K128" s="190">
        <v>2019</v>
      </c>
      <c r="L128" s="190"/>
      <c r="M128" s="190">
        <v>2020</v>
      </c>
      <c r="N128" s="190"/>
      <c r="O128" s="190">
        <v>2021</v>
      </c>
      <c r="P128" s="190"/>
      <c r="Q128" s="190">
        <v>2022</v>
      </c>
      <c r="R128" s="190"/>
      <c r="S128" s="190">
        <v>2022</v>
      </c>
      <c r="T128" s="175"/>
      <c r="U128" s="175"/>
      <c r="V128" s="203"/>
    </row>
    <row r="129" spans="1:22" s="35" customFormat="1" ht="15" customHeight="1" x14ac:dyDescent="0.3">
      <c r="A129" s="615"/>
      <c r="B129" s="644" t="s">
        <v>106</v>
      </c>
      <c r="C129" s="644"/>
      <c r="D129" s="644"/>
      <c r="E129" s="644"/>
      <c r="F129" s="644"/>
      <c r="G129" s="644"/>
      <c r="H129" s="644"/>
      <c r="I129" s="644"/>
      <c r="J129" s="644"/>
      <c r="K129" s="644"/>
      <c r="L129" s="644"/>
      <c r="M129" s="644"/>
      <c r="N129" s="644"/>
      <c r="O129" s="644"/>
      <c r="P129" s="644"/>
      <c r="Q129" s="644"/>
      <c r="R129" s="644"/>
      <c r="S129" s="644"/>
      <c r="T129" s="644"/>
      <c r="U129" s="644"/>
      <c r="V129" s="644"/>
    </row>
    <row r="130" spans="1:22" s="35" customFormat="1" ht="77.25" customHeight="1" x14ac:dyDescent="0.3">
      <c r="A130" s="615"/>
      <c r="B130" s="170" t="s">
        <v>319</v>
      </c>
      <c r="C130" s="159">
        <v>5</v>
      </c>
      <c r="D130" s="174"/>
      <c r="E130" s="174"/>
      <c r="F130" s="174"/>
      <c r="G130" s="159">
        <v>17</v>
      </c>
      <c r="H130" s="174"/>
      <c r="I130" s="159">
        <v>49</v>
      </c>
      <c r="J130" s="275"/>
      <c r="K130" s="159">
        <v>60</v>
      </c>
      <c r="L130" s="159"/>
      <c r="M130" s="159">
        <v>55</v>
      </c>
      <c r="N130" s="275"/>
      <c r="O130" s="159">
        <v>63</v>
      </c>
      <c r="P130" s="275"/>
      <c r="Q130" s="159"/>
      <c r="R130" s="275"/>
      <c r="S130" s="159">
        <v>45</v>
      </c>
      <c r="T130" s="175"/>
      <c r="U130" s="174" t="s">
        <v>160</v>
      </c>
      <c r="V130" s="188" t="s">
        <v>160</v>
      </c>
    </row>
    <row r="131" spans="1:22" s="35" customFormat="1" ht="15" customHeight="1" x14ac:dyDescent="0.3">
      <c r="A131" s="615"/>
      <c r="B131" s="180"/>
      <c r="C131" s="197">
        <v>2016</v>
      </c>
      <c r="D131" s="197"/>
      <c r="E131" s="197"/>
      <c r="F131" s="197"/>
      <c r="G131" s="190">
        <v>2017</v>
      </c>
      <c r="H131" s="190"/>
      <c r="I131" s="190">
        <v>2018</v>
      </c>
      <c r="J131" s="190"/>
      <c r="K131" s="190">
        <v>2019</v>
      </c>
      <c r="L131" s="190"/>
      <c r="M131" s="190">
        <v>2020</v>
      </c>
      <c r="N131" s="190"/>
      <c r="O131" s="190">
        <v>2021</v>
      </c>
      <c r="P131" s="197"/>
      <c r="Q131" s="190">
        <v>2022</v>
      </c>
      <c r="R131" s="197"/>
      <c r="S131" s="197">
        <v>2022</v>
      </c>
      <c r="T131" s="173"/>
      <c r="U131" s="173"/>
      <c r="V131" s="177"/>
    </row>
    <row r="132" spans="1:22" s="35" customFormat="1" ht="79.5" customHeight="1" x14ac:dyDescent="0.3">
      <c r="A132" s="615"/>
      <c r="B132" s="170" t="s">
        <v>701</v>
      </c>
      <c r="C132" s="159">
        <v>26</v>
      </c>
      <c r="D132" s="174"/>
      <c r="E132" s="174"/>
      <c r="F132" s="174"/>
      <c r="G132" s="210">
        <v>35</v>
      </c>
      <c r="H132" s="461"/>
      <c r="I132" s="210">
        <v>37</v>
      </c>
      <c r="J132" s="697"/>
      <c r="K132" s="210">
        <v>38</v>
      </c>
      <c r="L132" s="210"/>
      <c r="M132" s="210">
        <v>42</v>
      </c>
      <c r="N132" s="697"/>
      <c r="O132" s="210">
        <v>42.74</v>
      </c>
      <c r="P132" s="275"/>
      <c r="Q132" s="159"/>
      <c r="R132" s="275"/>
      <c r="S132" s="159">
        <v>40</v>
      </c>
      <c r="T132" s="175"/>
      <c r="U132" s="174" t="s">
        <v>160</v>
      </c>
      <c r="V132" s="188" t="s">
        <v>160</v>
      </c>
    </row>
    <row r="133" spans="1:22" s="35" customFormat="1" ht="15" customHeight="1" x14ac:dyDescent="0.3">
      <c r="A133" s="615"/>
      <c r="B133" s="180"/>
      <c r="C133" s="197">
        <v>2015</v>
      </c>
      <c r="D133" s="197"/>
      <c r="E133" s="197"/>
      <c r="F133" s="197"/>
      <c r="G133" s="190">
        <v>2017</v>
      </c>
      <c r="H133" s="190"/>
      <c r="I133" s="190">
        <v>2018</v>
      </c>
      <c r="J133" s="190"/>
      <c r="K133" s="190">
        <v>2019</v>
      </c>
      <c r="L133" s="190"/>
      <c r="M133" s="190">
        <v>2020</v>
      </c>
      <c r="N133" s="190"/>
      <c r="O133" s="190">
        <v>2021</v>
      </c>
      <c r="P133" s="197"/>
      <c r="Q133" s="190">
        <v>2022</v>
      </c>
      <c r="R133" s="197"/>
      <c r="S133" s="197">
        <v>2022</v>
      </c>
      <c r="T133" s="173"/>
      <c r="U133" s="173"/>
      <c r="V133" s="177"/>
    </row>
    <row r="134" spans="1:22" s="35" customFormat="1" ht="50.25" customHeight="1" x14ac:dyDescent="0.3">
      <c r="A134" s="615"/>
      <c r="B134" s="170" t="s">
        <v>702</v>
      </c>
      <c r="C134" s="159">
        <v>671</v>
      </c>
      <c r="D134" s="174"/>
      <c r="E134" s="174"/>
      <c r="F134" s="174"/>
      <c r="G134" s="159">
        <v>677</v>
      </c>
      <c r="H134" s="174"/>
      <c r="I134" s="159">
        <v>701</v>
      </c>
      <c r="J134" s="275"/>
      <c r="K134" s="159">
        <v>701</v>
      </c>
      <c r="L134" s="159"/>
      <c r="M134" s="159">
        <v>701</v>
      </c>
      <c r="N134" s="159"/>
      <c r="O134" s="159">
        <v>701</v>
      </c>
      <c r="P134" s="275"/>
      <c r="Q134" s="159">
        <v>853</v>
      </c>
      <c r="R134" s="275"/>
      <c r="S134" s="159">
        <v>735</v>
      </c>
      <c r="T134" s="175"/>
      <c r="U134" s="174" t="s">
        <v>160</v>
      </c>
      <c r="V134" s="188" t="s">
        <v>160</v>
      </c>
    </row>
    <row r="135" spans="1:22" s="35" customFormat="1" ht="15" customHeight="1" x14ac:dyDescent="0.3">
      <c r="A135" s="615"/>
      <c r="B135" s="180"/>
      <c r="C135" s="197">
        <v>2016</v>
      </c>
      <c r="D135" s="197"/>
      <c r="E135" s="197"/>
      <c r="F135" s="197"/>
      <c r="G135" s="190">
        <v>2017</v>
      </c>
      <c r="H135" s="190"/>
      <c r="I135" s="190">
        <v>2018</v>
      </c>
      <c r="J135" s="190"/>
      <c r="K135" s="190">
        <v>2019</v>
      </c>
      <c r="L135" s="190"/>
      <c r="M135" s="190">
        <v>2020</v>
      </c>
      <c r="N135" s="190"/>
      <c r="O135" s="190">
        <v>2021</v>
      </c>
      <c r="P135" s="197"/>
      <c r="Q135" s="190">
        <v>2022</v>
      </c>
      <c r="R135" s="197"/>
      <c r="S135" s="197">
        <v>2022</v>
      </c>
      <c r="T135" s="173"/>
      <c r="U135" s="173"/>
      <c r="V135" s="177"/>
    </row>
    <row r="136" spans="1:22" s="35" customFormat="1" ht="79.5" customHeight="1" x14ac:dyDescent="0.3">
      <c r="A136" s="615"/>
      <c r="B136" s="170" t="s">
        <v>703</v>
      </c>
      <c r="C136" s="159">
        <v>2154</v>
      </c>
      <c r="D136" s="174"/>
      <c r="E136" s="174"/>
      <c r="F136" s="174"/>
      <c r="G136" s="159">
        <v>2121</v>
      </c>
      <c r="H136" s="174"/>
      <c r="I136" s="159">
        <v>3499</v>
      </c>
      <c r="J136" s="275"/>
      <c r="K136" s="159">
        <v>3534</v>
      </c>
      <c r="L136" s="159"/>
      <c r="M136" s="159">
        <v>2154</v>
      </c>
      <c r="N136" s="275"/>
      <c r="O136" s="159">
        <v>66.75</v>
      </c>
      <c r="P136" s="275"/>
      <c r="Q136" s="159"/>
      <c r="R136" s="275"/>
      <c r="S136" s="159">
        <v>6700</v>
      </c>
      <c r="T136" s="175"/>
      <c r="U136" s="174" t="s">
        <v>160</v>
      </c>
      <c r="V136" s="188" t="s">
        <v>160</v>
      </c>
    </row>
    <row r="137" spans="1:22" s="35" customFormat="1" ht="15" customHeight="1" x14ac:dyDescent="0.3">
      <c r="A137" s="615"/>
      <c r="B137" s="180"/>
      <c r="C137" s="197">
        <v>2016</v>
      </c>
      <c r="D137" s="197"/>
      <c r="E137" s="197"/>
      <c r="F137" s="197"/>
      <c r="G137" s="190">
        <v>2017</v>
      </c>
      <c r="H137" s="190"/>
      <c r="I137" s="190">
        <v>2018</v>
      </c>
      <c r="J137" s="190"/>
      <c r="K137" s="190">
        <v>2019</v>
      </c>
      <c r="L137" s="190"/>
      <c r="M137" s="190">
        <v>2020</v>
      </c>
      <c r="N137" s="190"/>
      <c r="O137" s="190">
        <v>2021</v>
      </c>
      <c r="P137" s="197"/>
      <c r="Q137" s="190">
        <v>2022</v>
      </c>
      <c r="R137" s="197"/>
      <c r="S137" s="197">
        <v>2022</v>
      </c>
      <c r="T137" s="173"/>
      <c r="U137" s="173"/>
      <c r="V137" s="177"/>
    </row>
    <row r="138" spans="1:22" s="35" customFormat="1" ht="56.25" customHeight="1" x14ac:dyDescent="0.3">
      <c r="A138" s="615"/>
      <c r="B138" s="170" t="s">
        <v>704</v>
      </c>
      <c r="C138" s="159">
        <v>231</v>
      </c>
      <c r="D138" s="174"/>
      <c r="E138" s="174"/>
      <c r="F138" s="174"/>
      <c r="G138" s="159">
        <v>290</v>
      </c>
      <c r="H138" s="174"/>
      <c r="I138" s="159">
        <v>741</v>
      </c>
      <c r="J138" s="275"/>
      <c r="K138" s="159"/>
      <c r="L138" s="159"/>
      <c r="M138" s="159"/>
      <c r="N138" s="275"/>
      <c r="O138" s="159"/>
      <c r="P138" s="275"/>
      <c r="Q138" s="159"/>
      <c r="R138" s="275"/>
      <c r="S138" s="159">
        <v>500</v>
      </c>
      <c r="T138" s="175"/>
      <c r="U138" s="174" t="s">
        <v>160</v>
      </c>
      <c r="V138" s="188" t="s">
        <v>160</v>
      </c>
    </row>
    <row r="139" spans="1:22" s="35" customFormat="1" ht="15" customHeight="1" x14ac:dyDescent="0.3">
      <c r="A139" s="615"/>
      <c r="B139" s="185"/>
      <c r="C139" s="190">
        <v>2015</v>
      </c>
      <c r="D139" s="190"/>
      <c r="E139" s="190">
        <v>2016</v>
      </c>
      <c r="F139" s="190"/>
      <c r="G139" s="190">
        <v>2017</v>
      </c>
      <c r="H139" s="190"/>
      <c r="I139" s="190">
        <v>2018</v>
      </c>
      <c r="J139" s="190"/>
      <c r="K139" s="190">
        <v>2019</v>
      </c>
      <c r="L139" s="190"/>
      <c r="M139" s="190">
        <v>2020</v>
      </c>
      <c r="N139" s="190"/>
      <c r="O139" s="190">
        <v>2021</v>
      </c>
      <c r="P139" s="190"/>
      <c r="Q139" s="190">
        <v>2022</v>
      </c>
      <c r="R139" s="190"/>
      <c r="S139" s="190">
        <v>2022</v>
      </c>
      <c r="T139" s="175"/>
      <c r="U139" s="175"/>
      <c r="V139" s="203"/>
    </row>
    <row r="140" spans="1:22" s="35" customFormat="1" ht="63.75" customHeight="1" x14ac:dyDescent="0.3">
      <c r="A140" s="615"/>
      <c r="B140" s="170" t="s">
        <v>705</v>
      </c>
      <c r="C140" s="159">
        <v>1108</v>
      </c>
      <c r="D140" s="174"/>
      <c r="E140" s="174"/>
      <c r="F140" s="174"/>
      <c r="G140" s="159">
        <v>1223</v>
      </c>
      <c r="H140" s="174"/>
      <c r="I140" s="159">
        <v>1350</v>
      </c>
      <c r="J140" s="275"/>
      <c r="K140" s="159">
        <v>928</v>
      </c>
      <c r="L140" s="159"/>
      <c r="M140" s="159"/>
      <c r="N140" s="275"/>
      <c r="O140" s="159"/>
      <c r="P140" s="275"/>
      <c r="Q140" s="159"/>
      <c r="R140" s="275"/>
      <c r="S140" s="159">
        <v>1700</v>
      </c>
      <c r="T140" s="175"/>
      <c r="U140" s="174" t="s">
        <v>160</v>
      </c>
      <c r="V140" s="188" t="s">
        <v>160</v>
      </c>
    </row>
    <row r="141" spans="1:22" s="35" customFormat="1" ht="15" customHeight="1" x14ac:dyDescent="0.3">
      <c r="A141" s="615"/>
      <c r="B141" s="198"/>
      <c r="C141" s="199">
        <v>2016</v>
      </c>
      <c r="D141" s="199"/>
      <c r="E141" s="199"/>
      <c r="F141" s="199"/>
      <c r="G141" s="190">
        <v>2017</v>
      </c>
      <c r="H141" s="190"/>
      <c r="I141" s="190">
        <v>2018</v>
      </c>
      <c r="J141" s="190"/>
      <c r="K141" s="190">
        <v>2019</v>
      </c>
      <c r="L141" s="190"/>
      <c r="M141" s="190">
        <v>2020</v>
      </c>
      <c r="N141" s="190"/>
      <c r="O141" s="190">
        <v>2021</v>
      </c>
      <c r="P141" s="199"/>
      <c r="Q141" s="190">
        <v>2022</v>
      </c>
      <c r="R141" s="199"/>
      <c r="S141" s="199">
        <v>2022</v>
      </c>
      <c r="T141" s="129"/>
      <c r="U141" s="129"/>
      <c r="V141" s="166"/>
    </row>
    <row r="142" spans="1:22" s="35" customFormat="1" ht="50.25" customHeight="1" x14ac:dyDescent="0.3">
      <c r="A142" s="615"/>
      <c r="B142" s="170" t="s">
        <v>706</v>
      </c>
      <c r="C142" s="159">
        <v>22322</v>
      </c>
      <c r="D142" s="174"/>
      <c r="E142" s="174"/>
      <c r="F142" s="174"/>
      <c r="G142" s="159">
        <v>22656</v>
      </c>
      <c r="H142" s="174"/>
      <c r="I142" s="159">
        <v>25950</v>
      </c>
      <c r="J142" s="275"/>
      <c r="K142" s="159">
        <v>27478</v>
      </c>
      <c r="L142" s="159"/>
      <c r="M142" s="159">
        <v>41728</v>
      </c>
      <c r="N142" s="275"/>
      <c r="O142" s="159"/>
      <c r="P142" s="275"/>
      <c r="Q142" s="159"/>
      <c r="R142" s="275"/>
      <c r="S142" s="159">
        <v>20000</v>
      </c>
      <c r="T142" s="175"/>
      <c r="U142" s="174" t="s">
        <v>160</v>
      </c>
      <c r="V142" s="188" t="s">
        <v>160</v>
      </c>
    </row>
    <row r="143" spans="1:22" s="35" customFormat="1" ht="15" customHeight="1" x14ac:dyDescent="0.3">
      <c r="A143" s="615"/>
      <c r="B143" s="122"/>
      <c r="C143" s="191">
        <v>2015</v>
      </c>
      <c r="D143" s="191"/>
      <c r="E143" s="190">
        <v>2016</v>
      </c>
      <c r="F143" s="190"/>
      <c r="G143" s="190">
        <v>2017</v>
      </c>
      <c r="H143" s="190"/>
      <c r="I143" s="190">
        <v>2018</v>
      </c>
      <c r="J143" s="190"/>
      <c r="K143" s="190">
        <v>2019</v>
      </c>
      <c r="L143" s="190"/>
      <c r="M143" s="190">
        <v>2020</v>
      </c>
      <c r="N143" s="190"/>
      <c r="O143" s="190">
        <v>2021</v>
      </c>
      <c r="P143" s="190"/>
      <c r="Q143" s="190">
        <v>2022</v>
      </c>
      <c r="R143" s="190"/>
      <c r="S143" s="191">
        <v>2022</v>
      </c>
      <c r="T143" s="128"/>
      <c r="U143" s="128"/>
      <c r="V143" s="165"/>
    </row>
    <row r="144" spans="1:22" s="35" customFormat="1" ht="62.25" customHeight="1" x14ac:dyDescent="0.3">
      <c r="A144" s="615"/>
      <c r="B144" s="170" t="s">
        <v>320</v>
      </c>
      <c r="C144" s="159">
        <v>81</v>
      </c>
      <c r="D144" s="174"/>
      <c r="E144" s="174"/>
      <c r="F144" s="174"/>
      <c r="G144" s="159">
        <v>71</v>
      </c>
      <c r="H144" s="174"/>
      <c r="I144" s="159">
        <v>71</v>
      </c>
      <c r="J144" s="275"/>
      <c r="K144" s="159">
        <v>84</v>
      </c>
      <c r="L144" s="159"/>
      <c r="M144" s="159">
        <v>84</v>
      </c>
      <c r="N144" s="275"/>
      <c r="O144" s="159"/>
      <c r="P144" s="275"/>
      <c r="Q144" s="159"/>
      <c r="R144" s="275"/>
      <c r="S144" s="159">
        <v>150</v>
      </c>
      <c r="T144" s="175"/>
      <c r="U144" s="174" t="s">
        <v>160</v>
      </c>
      <c r="V144" s="188" t="s">
        <v>160</v>
      </c>
    </row>
    <row r="145" spans="1:22" s="35" customFormat="1" ht="15" customHeight="1" x14ac:dyDescent="0.3">
      <c r="A145" s="615"/>
      <c r="B145" s="180"/>
      <c r="C145" s="197">
        <v>2015</v>
      </c>
      <c r="D145" s="197"/>
      <c r="E145" s="197">
        <v>2016</v>
      </c>
      <c r="F145" s="197"/>
      <c r="G145" s="190">
        <v>2017</v>
      </c>
      <c r="H145" s="190"/>
      <c r="I145" s="190">
        <v>2018</v>
      </c>
      <c r="J145" s="190"/>
      <c r="K145" s="190">
        <v>2019</v>
      </c>
      <c r="L145" s="190"/>
      <c r="M145" s="190">
        <v>2020</v>
      </c>
      <c r="N145" s="190"/>
      <c r="O145" s="190">
        <v>2021</v>
      </c>
      <c r="P145" s="197"/>
      <c r="Q145" s="190">
        <v>2022</v>
      </c>
      <c r="R145" s="197"/>
      <c r="S145" s="197">
        <v>2022</v>
      </c>
      <c r="T145" s="173"/>
      <c r="U145" s="173"/>
      <c r="V145" s="177"/>
    </row>
    <row r="146" spans="1:22" s="35" customFormat="1" ht="75.75" customHeight="1" x14ac:dyDescent="0.3">
      <c r="A146" s="615"/>
      <c r="B146" s="170" t="s">
        <v>321</v>
      </c>
      <c r="C146" s="159">
        <v>44</v>
      </c>
      <c r="D146" s="174"/>
      <c r="E146" s="174"/>
      <c r="F146" s="174"/>
      <c r="G146" s="159">
        <v>54</v>
      </c>
      <c r="H146" s="174"/>
      <c r="I146" s="159">
        <v>75</v>
      </c>
      <c r="J146" s="275"/>
      <c r="K146" s="159">
        <v>94</v>
      </c>
      <c r="L146" s="159"/>
      <c r="M146" s="159">
        <v>97</v>
      </c>
      <c r="N146" s="275"/>
      <c r="O146" s="159">
        <v>170</v>
      </c>
      <c r="P146" s="275"/>
      <c r="Q146" s="159">
        <v>239</v>
      </c>
      <c r="R146" s="275"/>
      <c r="S146" s="159">
        <v>100</v>
      </c>
      <c r="T146" s="175"/>
      <c r="U146" s="174" t="s">
        <v>160</v>
      </c>
      <c r="V146" s="188" t="s">
        <v>160</v>
      </c>
    </row>
    <row r="147" spans="1:22" s="35" customFormat="1" ht="15" customHeight="1" x14ac:dyDescent="0.3">
      <c r="A147" s="615"/>
      <c r="B147" s="180"/>
      <c r="C147" s="197">
        <v>2015</v>
      </c>
      <c r="D147" s="197"/>
      <c r="E147" s="197">
        <v>2016</v>
      </c>
      <c r="F147" s="197"/>
      <c r="G147" s="190">
        <v>2017</v>
      </c>
      <c r="H147" s="190"/>
      <c r="I147" s="190">
        <v>2018</v>
      </c>
      <c r="J147" s="190"/>
      <c r="K147" s="190">
        <v>2019</v>
      </c>
      <c r="L147" s="190"/>
      <c r="M147" s="190">
        <v>2020</v>
      </c>
      <c r="N147" s="190"/>
      <c r="O147" s="190">
        <v>2021</v>
      </c>
      <c r="P147" s="197"/>
      <c r="Q147" s="190">
        <v>2022</v>
      </c>
      <c r="R147" s="197"/>
      <c r="S147" s="197">
        <v>2022</v>
      </c>
      <c r="T147" s="173"/>
      <c r="U147" s="173"/>
      <c r="V147" s="177"/>
    </row>
    <row r="148" spans="1:22" s="35" customFormat="1" ht="15" customHeight="1" x14ac:dyDescent="0.3">
      <c r="A148" s="615"/>
      <c r="B148" s="626" t="s">
        <v>707</v>
      </c>
      <c r="C148" s="627"/>
      <c r="D148" s="627"/>
      <c r="E148" s="627"/>
      <c r="F148" s="627"/>
      <c r="G148" s="627"/>
      <c r="H148" s="627"/>
      <c r="I148" s="627"/>
      <c r="J148" s="627"/>
      <c r="K148" s="627"/>
      <c r="L148" s="627"/>
      <c r="M148" s="627"/>
      <c r="N148" s="627"/>
      <c r="O148" s="627"/>
      <c r="P148" s="627"/>
      <c r="Q148" s="627"/>
      <c r="R148" s="627"/>
      <c r="S148" s="627"/>
      <c r="T148" s="627"/>
      <c r="U148" s="627"/>
      <c r="V148" s="628"/>
    </row>
    <row r="149" spans="1:22" s="35" customFormat="1" ht="60" customHeight="1" x14ac:dyDescent="0.3">
      <c r="A149" s="615"/>
      <c r="B149" s="189" t="s">
        <v>708</v>
      </c>
      <c r="C149" s="428" t="s">
        <v>1010</v>
      </c>
      <c r="D149" s="174"/>
      <c r="E149" s="174"/>
      <c r="F149" s="174"/>
      <c r="G149" s="428" t="s">
        <v>714</v>
      </c>
      <c r="H149" s="428"/>
      <c r="I149" s="428" t="s">
        <v>1022</v>
      </c>
      <c r="J149" s="428"/>
      <c r="K149" s="428" t="s">
        <v>1023</v>
      </c>
      <c r="L149" s="428"/>
      <c r="M149" s="428" t="s">
        <v>1024</v>
      </c>
      <c r="N149" s="275"/>
      <c r="O149" s="428" t="s">
        <v>1053</v>
      </c>
      <c r="P149" s="275"/>
      <c r="Q149" s="159"/>
      <c r="R149" s="275"/>
      <c r="S149" s="428" t="s">
        <v>714</v>
      </c>
      <c r="T149" s="175"/>
      <c r="U149" s="174" t="s">
        <v>160</v>
      </c>
      <c r="V149" s="188" t="s">
        <v>160</v>
      </c>
    </row>
    <row r="150" spans="1:22" s="35" customFormat="1" ht="15" customHeight="1" x14ac:dyDescent="0.3">
      <c r="A150" s="615"/>
      <c r="B150" s="180"/>
      <c r="C150" s="197">
        <v>2016</v>
      </c>
      <c r="D150" s="197"/>
      <c r="E150" s="197"/>
      <c r="F150" s="197"/>
      <c r="G150" s="190">
        <v>2017</v>
      </c>
      <c r="H150" s="190"/>
      <c r="I150" s="190">
        <v>2018</v>
      </c>
      <c r="J150" s="190"/>
      <c r="K150" s="190">
        <v>2019</v>
      </c>
      <c r="L150" s="190"/>
      <c r="M150" s="190">
        <v>2020</v>
      </c>
      <c r="N150" s="190"/>
      <c r="O150" s="190">
        <v>2021</v>
      </c>
      <c r="P150" s="197"/>
      <c r="Q150" s="190">
        <v>2022</v>
      </c>
      <c r="R150" s="197"/>
      <c r="S150" s="197">
        <v>2022</v>
      </c>
      <c r="T150" s="173"/>
      <c r="U150" s="173"/>
      <c r="V150" s="177"/>
    </row>
    <row r="151" spans="1:22" s="35" customFormat="1" ht="47.25" customHeight="1" x14ac:dyDescent="0.3">
      <c r="A151" s="615"/>
      <c r="B151" s="189" t="s">
        <v>709</v>
      </c>
      <c r="C151" s="428" t="s">
        <v>713</v>
      </c>
      <c r="D151" s="174"/>
      <c r="E151" s="174"/>
      <c r="F151" s="174"/>
      <c r="G151" s="428" t="s">
        <v>713</v>
      </c>
      <c r="H151" s="174"/>
      <c r="I151" s="428" t="s">
        <v>1027</v>
      </c>
      <c r="J151" s="275"/>
      <c r="K151" s="428" t="s">
        <v>1028</v>
      </c>
      <c r="L151" s="159"/>
      <c r="M151" s="428" t="s">
        <v>1029</v>
      </c>
      <c r="N151" s="275"/>
      <c r="O151" s="428" t="s">
        <v>1030</v>
      </c>
      <c r="P151" s="275"/>
      <c r="Q151" s="428" t="s">
        <v>1063</v>
      </c>
      <c r="R151" s="275"/>
      <c r="S151" s="428" t="s">
        <v>715</v>
      </c>
      <c r="T151" s="175"/>
      <c r="U151" s="174" t="s">
        <v>159</v>
      </c>
      <c r="V151" s="431" t="s">
        <v>159</v>
      </c>
    </row>
    <row r="152" spans="1:22" s="35" customFormat="1" ht="15" customHeight="1" x14ac:dyDescent="0.3">
      <c r="A152" s="615"/>
      <c r="B152" s="180"/>
      <c r="C152" s="197">
        <v>2016</v>
      </c>
      <c r="D152" s="197"/>
      <c r="E152" s="197"/>
      <c r="F152" s="197"/>
      <c r="G152" s="190">
        <v>2017</v>
      </c>
      <c r="H152" s="190"/>
      <c r="I152" s="190">
        <v>2018</v>
      </c>
      <c r="J152" s="190"/>
      <c r="K152" s="190">
        <v>2019</v>
      </c>
      <c r="L152" s="190"/>
      <c r="M152" s="190">
        <v>2020</v>
      </c>
      <c r="N152" s="190"/>
      <c r="O152" s="190">
        <v>2021</v>
      </c>
      <c r="P152" s="197"/>
      <c r="Q152" s="190">
        <v>2022</v>
      </c>
      <c r="R152" s="197"/>
      <c r="S152" s="197">
        <v>2022</v>
      </c>
      <c r="T152" s="173"/>
      <c r="U152" s="173"/>
      <c r="V152" s="177"/>
    </row>
    <row r="153" spans="1:22" s="35" customFormat="1" ht="59.25" customHeight="1" x14ac:dyDescent="0.3">
      <c r="A153" s="615"/>
      <c r="B153" s="170" t="s">
        <v>710</v>
      </c>
      <c r="C153" s="360">
        <v>40.369999999999997</v>
      </c>
      <c r="D153" s="174"/>
      <c r="E153" s="174"/>
      <c r="F153" s="174"/>
      <c r="G153" s="360">
        <v>40</v>
      </c>
      <c r="H153" s="698"/>
      <c r="I153" s="360">
        <v>38</v>
      </c>
      <c r="J153" s="699"/>
      <c r="K153" s="360">
        <v>39</v>
      </c>
      <c r="L153" s="360"/>
      <c r="M153" s="360">
        <v>40</v>
      </c>
      <c r="N153" s="699"/>
      <c r="O153" s="360">
        <v>40.01</v>
      </c>
      <c r="P153" s="275"/>
      <c r="Q153" s="159"/>
      <c r="R153" s="275"/>
      <c r="S153" s="360">
        <v>45</v>
      </c>
      <c r="T153" s="175"/>
      <c r="U153" s="174" t="s">
        <v>160</v>
      </c>
      <c r="V153" s="188" t="s">
        <v>160</v>
      </c>
    </row>
    <row r="154" spans="1:22" s="35" customFormat="1" ht="15" customHeight="1" x14ac:dyDescent="0.3">
      <c r="A154" s="615"/>
      <c r="B154" s="180"/>
      <c r="C154" s="197">
        <v>2016</v>
      </c>
      <c r="D154" s="197"/>
      <c r="E154" s="197"/>
      <c r="F154" s="197"/>
      <c r="G154" s="190">
        <v>2017</v>
      </c>
      <c r="H154" s="190"/>
      <c r="I154" s="190">
        <v>2018</v>
      </c>
      <c r="J154" s="190"/>
      <c r="K154" s="190">
        <v>2019</v>
      </c>
      <c r="L154" s="190"/>
      <c r="M154" s="190">
        <v>2020</v>
      </c>
      <c r="N154" s="190"/>
      <c r="O154" s="190">
        <v>2021</v>
      </c>
      <c r="P154" s="197"/>
      <c r="Q154" s="190">
        <v>2022</v>
      </c>
      <c r="R154" s="197"/>
      <c r="S154" s="197">
        <v>2022</v>
      </c>
      <c r="T154" s="173"/>
      <c r="U154" s="173"/>
      <c r="V154" s="177"/>
    </row>
    <row r="155" spans="1:22" s="35" customFormat="1" ht="59.25" customHeight="1" x14ac:dyDescent="0.3">
      <c r="A155" s="615"/>
      <c r="B155" s="170" t="s">
        <v>711</v>
      </c>
      <c r="C155" s="360">
        <v>13.32</v>
      </c>
      <c r="D155" s="174"/>
      <c r="E155" s="174"/>
      <c r="F155" s="174"/>
      <c r="G155" s="360">
        <v>14</v>
      </c>
      <c r="H155" s="698"/>
      <c r="I155" s="360">
        <v>17</v>
      </c>
      <c r="J155" s="699"/>
      <c r="K155" s="360">
        <v>16</v>
      </c>
      <c r="L155" s="360"/>
      <c r="M155" s="360">
        <v>15</v>
      </c>
      <c r="N155" s="275"/>
      <c r="O155" s="360">
        <v>15.64</v>
      </c>
      <c r="P155" s="275"/>
      <c r="Q155" s="159"/>
      <c r="R155" s="275"/>
      <c r="S155" s="360">
        <v>19</v>
      </c>
      <c r="T155" s="175"/>
      <c r="U155" s="174" t="s">
        <v>160</v>
      </c>
      <c r="V155" s="188" t="s">
        <v>160</v>
      </c>
    </row>
    <row r="156" spans="1:22" s="35" customFormat="1" ht="15" customHeight="1" x14ac:dyDescent="0.3">
      <c r="A156" s="615"/>
      <c r="B156" s="198"/>
      <c r="C156" s="199">
        <v>2016</v>
      </c>
      <c r="D156" s="199"/>
      <c r="E156" s="199"/>
      <c r="F156" s="199"/>
      <c r="G156" s="190">
        <v>2017</v>
      </c>
      <c r="H156" s="190"/>
      <c r="I156" s="190">
        <v>2018</v>
      </c>
      <c r="J156" s="190"/>
      <c r="K156" s="190">
        <v>2019</v>
      </c>
      <c r="L156" s="190"/>
      <c r="M156" s="190">
        <v>2020</v>
      </c>
      <c r="N156" s="190"/>
      <c r="O156" s="190">
        <v>2021</v>
      </c>
      <c r="P156" s="199"/>
      <c r="Q156" s="190">
        <v>2022</v>
      </c>
      <c r="R156" s="199"/>
      <c r="S156" s="199">
        <v>2022</v>
      </c>
      <c r="T156" s="129"/>
      <c r="U156" s="129"/>
      <c r="V156" s="166"/>
    </row>
    <row r="157" spans="1:22" s="35" customFormat="1" ht="59.25" customHeight="1" x14ac:dyDescent="0.3">
      <c r="A157" s="615"/>
      <c r="B157" s="170" t="s">
        <v>712</v>
      </c>
      <c r="C157" s="159">
        <v>10029</v>
      </c>
      <c r="D157" s="174"/>
      <c r="E157" s="174"/>
      <c r="F157" s="174"/>
      <c r="G157" s="159">
        <v>11159</v>
      </c>
      <c r="H157" s="174"/>
      <c r="I157" s="159">
        <v>10118</v>
      </c>
      <c r="J157" s="275"/>
      <c r="K157" s="159">
        <v>10855</v>
      </c>
      <c r="L157" s="159"/>
      <c r="M157" s="159">
        <v>4023</v>
      </c>
      <c r="N157" s="275"/>
      <c r="O157" s="159">
        <v>7746</v>
      </c>
      <c r="P157" s="275"/>
      <c r="Q157" s="159">
        <v>9351</v>
      </c>
      <c r="R157" s="275"/>
      <c r="S157" s="159">
        <v>11000</v>
      </c>
      <c r="T157" s="175"/>
      <c r="U157" s="174" t="s">
        <v>159</v>
      </c>
      <c r="V157" s="188" t="s">
        <v>159</v>
      </c>
    </row>
    <row r="158" spans="1:22" s="35" customFormat="1" ht="15" customHeight="1" x14ac:dyDescent="0.3">
      <c r="A158" s="616"/>
      <c r="B158" s="198"/>
      <c r="C158" s="199">
        <v>2016</v>
      </c>
      <c r="D158" s="199"/>
      <c r="E158" s="199"/>
      <c r="F158" s="199"/>
      <c r="G158" s="190">
        <v>2017</v>
      </c>
      <c r="H158" s="190"/>
      <c r="I158" s="190">
        <v>2018</v>
      </c>
      <c r="J158" s="190"/>
      <c r="K158" s="190">
        <v>2019</v>
      </c>
      <c r="L158" s="190"/>
      <c r="M158" s="190">
        <v>2020</v>
      </c>
      <c r="N158" s="190"/>
      <c r="O158" s="190">
        <v>2021</v>
      </c>
      <c r="P158" s="199"/>
      <c r="Q158" s="190">
        <v>2022</v>
      </c>
      <c r="R158" s="199"/>
      <c r="S158" s="199">
        <v>2022</v>
      </c>
      <c r="T158" s="129"/>
      <c r="U158" s="129"/>
      <c r="V158" s="166"/>
    </row>
    <row r="159" spans="1:22" s="35" customFormat="1" ht="15" customHeight="1" x14ac:dyDescent="0.3">
      <c r="A159" s="605" t="s">
        <v>107</v>
      </c>
      <c r="B159" s="606"/>
      <c r="C159" s="606"/>
      <c r="D159" s="606"/>
      <c r="E159" s="606"/>
      <c r="F159" s="606"/>
      <c r="G159" s="606"/>
      <c r="H159" s="606"/>
      <c r="I159" s="606"/>
      <c r="J159" s="606"/>
      <c r="K159" s="606"/>
      <c r="L159" s="606"/>
      <c r="M159" s="606"/>
      <c r="N159" s="606"/>
      <c r="O159" s="606"/>
      <c r="P159" s="606"/>
      <c r="Q159" s="606"/>
      <c r="R159" s="606"/>
      <c r="S159" s="606"/>
      <c r="T159" s="606"/>
      <c r="U159" s="606"/>
      <c r="V159" s="607"/>
    </row>
    <row r="160" spans="1:22" s="35" customFormat="1" ht="15" customHeight="1" x14ac:dyDescent="0.3">
      <c r="A160" s="614" t="s">
        <v>716</v>
      </c>
      <c r="B160" s="642" t="s">
        <v>106</v>
      </c>
      <c r="C160" s="642"/>
      <c r="D160" s="642"/>
      <c r="E160" s="642"/>
      <c r="F160" s="642"/>
      <c r="G160" s="642"/>
      <c r="H160" s="642"/>
      <c r="I160" s="642"/>
      <c r="J160" s="642"/>
      <c r="K160" s="642"/>
      <c r="L160" s="642"/>
      <c r="M160" s="642"/>
      <c r="N160" s="642"/>
      <c r="O160" s="642"/>
      <c r="P160" s="642"/>
      <c r="Q160" s="642"/>
      <c r="R160" s="642"/>
      <c r="S160" s="642"/>
      <c r="T160" s="642"/>
      <c r="U160" s="642"/>
      <c r="V160" s="643"/>
    </row>
    <row r="161" spans="1:22" s="35" customFormat="1" ht="54" customHeight="1" x14ac:dyDescent="0.3">
      <c r="A161" s="615"/>
      <c r="B161" s="516" t="s">
        <v>717</v>
      </c>
      <c r="C161" s="159">
        <v>42351</v>
      </c>
      <c r="D161" s="174"/>
      <c r="E161" s="174"/>
      <c r="F161" s="174"/>
      <c r="G161" s="159">
        <v>40888</v>
      </c>
      <c r="H161" s="174"/>
      <c r="I161" s="159">
        <v>147611</v>
      </c>
      <c r="J161" s="275"/>
      <c r="K161" s="159">
        <v>220501</v>
      </c>
      <c r="L161" s="275"/>
      <c r="M161" s="159">
        <v>435258</v>
      </c>
      <c r="N161" s="275"/>
      <c r="O161" s="159">
        <v>457548</v>
      </c>
      <c r="P161" s="275"/>
      <c r="Q161" s="159">
        <v>351548</v>
      </c>
      <c r="R161" s="275"/>
      <c r="S161" s="159">
        <v>580000</v>
      </c>
      <c r="T161" s="128"/>
      <c r="U161" s="164" t="s">
        <v>160</v>
      </c>
      <c r="V161" s="156" t="s">
        <v>160</v>
      </c>
    </row>
    <row r="162" spans="1:22" s="35" customFormat="1" ht="15" customHeight="1" x14ac:dyDescent="0.3">
      <c r="A162" s="615"/>
      <c r="C162" s="197">
        <v>2016</v>
      </c>
      <c r="D162" s="197"/>
      <c r="E162" s="197"/>
      <c r="F162" s="197"/>
      <c r="G162" s="190">
        <v>2017</v>
      </c>
      <c r="H162" s="190"/>
      <c r="I162" s="190">
        <v>2018</v>
      </c>
      <c r="J162" s="190"/>
      <c r="K162" s="190">
        <v>2019</v>
      </c>
      <c r="L162" s="190"/>
      <c r="M162" s="190">
        <v>2020</v>
      </c>
      <c r="N162" s="190"/>
      <c r="O162" s="190">
        <v>2021</v>
      </c>
      <c r="P162" s="197"/>
      <c r="Q162" s="190">
        <v>2022</v>
      </c>
      <c r="R162" s="197"/>
      <c r="S162" s="197">
        <v>2022</v>
      </c>
      <c r="T162" s="129"/>
      <c r="U162" s="129"/>
      <c r="V162" s="353"/>
    </row>
    <row r="163" spans="1:22" s="35" customFormat="1" ht="38.25" customHeight="1" x14ac:dyDescent="0.3">
      <c r="A163" s="615"/>
      <c r="B163" s="542" t="s">
        <v>718</v>
      </c>
      <c r="C163" s="159">
        <v>117078</v>
      </c>
      <c r="D163" s="174"/>
      <c r="E163" s="174"/>
      <c r="F163" s="174"/>
      <c r="G163" s="174"/>
      <c r="H163" s="174"/>
      <c r="I163" s="159">
        <v>196225</v>
      </c>
      <c r="J163" s="275"/>
      <c r="K163" s="159">
        <v>252356</v>
      </c>
      <c r="L163" s="159"/>
      <c r="M163" s="159">
        <v>101110</v>
      </c>
      <c r="N163" s="275"/>
      <c r="O163" s="159">
        <v>167566</v>
      </c>
      <c r="P163" s="275"/>
      <c r="Q163" s="159">
        <v>139696</v>
      </c>
      <c r="R163" s="275"/>
      <c r="S163" s="159">
        <v>808691</v>
      </c>
      <c r="T163" s="128"/>
      <c r="U163" s="164" t="s">
        <v>159</v>
      </c>
      <c r="V163" s="156" t="s">
        <v>159</v>
      </c>
    </row>
    <row r="164" spans="1:22" s="35" customFormat="1" ht="15" customHeight="1" x14ac:dyDescent="0.3">
      <c r="A164" s="615"/>
      <c r="B164" s="542"/>
      <c r="C164" s="197">
        <v>2016</v>
      </c>
      <c r="D164" s="197"/>
      <c r="E164" s="197"/>
      <c r="F164" s="197"/>
      <c r="G164" s="190">
        <v>2017</v>
      </c>
      <c r="H164" s="190"/>
      <c r="I164" s="190">
        <v>2018</v>
      </c>
      <c r="J164" s="190"/>
      <c r="K164" s="190">
        <v>2019</v>
      </c>
      <c r="L164" s="190"/>
      <c r="M164" s="190">
        <v>2020</v>
      </c>
      <c r="N164" s="190"/>
      <c r="O164" s="190">
        <v>2021</v>
      </c>
      <c r="P164" s="197"/>
      <c r="Q164" s="190">
        <v>2022</v>
      </c>
      <c r="R164" s="197"/>
      <c r="S164" s="197">
        <v>2022</v>
      </c>
      <c r="T164" s="129"/>
      <c r="U164" s="129"/>
      <c r="V164" s="353"/>
    </row>
    <row r="165" spans="1:22" s="35" customFormat="1" ht="44.25" customHeight="1" x14ac:dyDescent="0.3">
      <c r="A165" s="615"/>
      <c r="B165" s="516" t="s">
        <v>414</v>
      </c>
      <c r="C165" s="159">
        <v>213912</v>
      </c>
      <c r="D165" s="174"/>
      <c r="E165" s="174"/>
      <c r="F165" s="174"/>
      <c r="G165" s="159">
        <v>195380</v>
      </c>
      <c r="H165" s="174"/>
      <c r="I165" s="159">
        <v>169065</v>
      </c>
      <c r="J165" s="275"/>
      <c r="K165" s="159">
        <v>123351</v>
      </c>
      <c r="L165" s="275"/>
      <c r="M165" s="159">
        <v>40204</v>
      </c>
      <c r="N165" s="275"/>
      <c r="O165" s="159">
        <v>139244</v>
      </c>
      <c r="P165" s="275"/>
      <c r="Q165" s="159">
        <v>128284</v>
      </c>
      <c r="R165" s="275"/>
      <c r="S165" s="159">
        <v>895491</v>
      </c>
      <c r="T165" s="128"/>
      <c r="U165" s="164" t="s">
        <v>143</v>
      </c>
      <c r="V165" s="156" t="s">
        <v>143</v>
      </c>
    </row>
    <row r="166" spans="1:22" s="35" customFormat="1" ht="15" customHeight="1" x14ac:dyDescent="0.3">
      <c r="A166" s="615"/>
      <c r="B166" s="543"/>
      <c r="C166" s="190">
        <v>2016</v>
      </c>
      <c r="D166" s="190"/>
      <c r="E166" s="197"/>
      <c r="F166" s="197"/>
      <c r="G166" s="190">
        <v>2017</v>
      </c>
      <c r="H166" s="190"/>
      <c r="I166" s="190">
        <v>2018</v>
      </c>
      <c r="J166" s="190"/>
      <c r="K166" s="190">
        <v>2019</v>
      </c>
      <c r="L166" s="190"/>
      <c r="M166" s="190">
        <v>2020</v>
      </c>
      <c r="N166" s="190"/>
      <c r="O166" s="190">
        <v>2021</v>
      </c>
      <c r="P166" s="190"/>
      <c r="Q166" s="190">
        <v>2022</v>
      </c>
      <c r="R166" s="190"/>
      <c r="S166" s="190">
        <v>2022</v>
      </c>
      <c r="T166" s="128"/>
      <c r="U166" s="128"/>
      <c r="V166" s="165"/>
    </row>
    <row r="167" spans="1:22" s="35" customFormat="1" ht="38.25" customHeight="1" x14ac:dyDescent="0.3">
      <c r="A167" s="615"/>
      <c r="B167" s="542" t="s">
        <v>415</v>
      </c>
      <c r="C167" s="159">
        <v>3398</v>
      </c>
      <c r="D167" s="174"/>
      <c r="E167" s="174"/>
      <c r="F167" s="174"/>
      <c r="G167" s="159">
        <v>7802</v>
      </c>
      <c r="H167" s="174"/>
      <c r="I167" s="159">
        <v>1810</v>
      </c>
      <c r="J167" s="275"/>
      <c r="K167" s="159">
        <v>1673</v>
      </c>
      <c r="L167" s="159"/>
      <c r="M167" s="159"/>
      <c r="N167" s="275"/>
      <c r="O167" s="159">
        <v>3907</v>
      </c>
      <c r="P167" s="275"/>
      <c r="Q167" s="159"/>
      <c r="R167" s="275"/>
      <c r="S167" s="159">
        <v>18800</v>
      </c>
      <c r="T167" s="128"/>
      <c r="U167" s="164" t="s">
        <v>143</v>
      </c>
      <c r="V167" s="156" t="s">
        <v>143</v>
      </c>
    </row>
    <row r="168" spans="1:22" s="35" customFormat="1" ht="15" customHeight="1" x14ac:dyDescent="0.3">
      <c r="A168" s="615"/>
      <c r="B168" s="185"/>
      <c r="C168" s="190">
        <v>2016</v>
      </c>
      <c r="D168" s="190"/>
      <c r="E168" s="190"/>
      <c r="F168" s="190"/>
      <c r="G168" s="190">
        <v>2017</v>
      </c>
      <c r="H168" s="190"/>
      <c r="I168" s="190">
        <v>2018</v>
      </c>
      <c r="J168" s="190"/>
      <c r="K168" s="190">
        <v>2019</v>
      </c>
      <c r="L168" s="190"/>
      <c r="M168" s="190">
        <v>2020</v>
      </c>
      <c r="N168" s="190"/>
      <c r="O168" s="190">
        <v>2021</v>
      </c>
      <c r="P168" s="190"/>
      <c r="Q168" s="190">
        <v>2022</v>
      </c>
      <c r="R168" s="190"/>
      <c r="S168" s="190">
        <v>2022</v>
      </c>
      <c r="T168" s="128"/>
      <c r="U168" s="128"/>
      <c r="V168" s="557"/>
    </row>
    <row r="169" spans="1:22" s="35" customFormat="1" ht="54" customHeight="1" x14ac:dyDescent="0.3">
      <c r="A169" s="615"/>
      <c r="B169" s="516" t="s">
        <v>719</v>
      </c>
      <c r="C169" s="159">
        <v>5900</v>
      </c>
      <c r="D169" s="174"/>
      <c r="E169" s="174"/>
      <c r="F169" s="174"/>
      <c r="G169" s="159"/>
      <c r="H169" s="174"/>
      <c r="I169" s="159">
        <v>12830</v>
      </c>
      <c r="J169" s="275"/>
      <c r="K169" s="159">
        <v>12634</v>
      </c>
      <c r="L169" s="275"/>
      <c r="M169" s="159">
        <v>6201</v>
      </c>
      <c r="N169" s="275"/>
      <c r="O169" s="159">
        <v>8037</v>
      </c>
      <c r="P169" s="275"/>
      <c r="Q169" s="159">
        <v>5711</v>
      </c>
      <c r="R169" s="275"/>
      <c r="S169" s="159">
        <v>128000</v>
      </c>
      <c r="T169" s="128"/>
      <c r="U169" s="164" t="s">
        <v>159</v>
      </c>
      <c r="V169" s="156" t="s">
        <v>159</v>
      </c>
    </row>
    <row r="170" spans="1:22" s="35" customFormat="1" ht="15" customHeight="1" x14ac:dyDescent="0.3">
      <c r="A170" s="615"/>
      <c r="B170" s="543"/>
      <c r="C170" s="190">
        <v>2016</v>
      </c>
      <c r="D170" s="190"/>
      <c r="E170" s="197"/>
      <c r="F170" s="197"/>
      <c r="G170" s="190">
        <v>2017</v>
      </c>
      <c r="H170" s="190"/>
      <c r="I170" s="190">
        <v>2018</v>
      </c>
      <c r="J170" s="190"/>
      <c r="K170" s="190">
        <v>2019</v>
      </c>
      <c r="L170" s="190"/>
      <c r="M170" s="190">
        <v>2020</v>
      </c>
      <c r="N170" s="190"/>
      <c r="O170" s="190">
        <v>2021</v>
      </c>
      <c r="P170" s="190"/>
      <c r="Q170" s="190">
        <v>2022</v>
      </c>
      <c r="R170" s="190"/>
      <c r="S170" s="190">
        <v>2022</v>
      </c>
      <c r="T170" s="128"/>
      <c r="U170" s="128"/>
      <c r="V170" s="165"/>
    </row>
    <row r="171" spans="1:22" s="35" customFormat="1" ht="54" customHeight="1" x14ac:dyDescent="0.3">
      <c r="A171" s="615"/>
      <c r="B171" s="516" t="s">
        <v>720</v>
      </c>
      <c r="C171" s="159">
        <v>96100</v>
      </c>
      <c r="D171" s="174"/>
      <c r="E171" s="174"/>
      <c r="F171" s="174"/>
      <c r="G171" s="159"/>
      <c r="H171" s="174"/>
      <c r="I171" s="159">
        <v>153985</v>
      </c>
      <c r="J171" s="275"/>
      <c r="K171" s="159">
        <v>128514</v>
      </c>
      <c r="L171" s="275"/>
      <c r="M171" s="159">
        <v>46586</v>
      </c>
      <c r="N171" s="275"/>
      <c r="O171" s="159">
        <v>134989</v>
      </c>
      <c r="P171" s="275"/>
      <c r="Q171" s="159">
        <v>76949</v>
      </c>
      <c r="R171" s="275"/>
      <c r="S171" s="159">
        <v>1159000</v>
      </c>
      <c r="T171" s="128"/>
      <c r="U171" s="164" t="s">
        <v>159</v>
      </c>
      <c r="V171" s="156" t="s">
        <v>159</v>
      </c>
    </row>
    <row r="172" spans="1:22" s="35" customFormat="1" ht="15" customHeight="1" x14ac:dyDescent="0.3">
      <c r="A172" s="615"/>
      <c r="C172" s="197">
        <v>2016</v>
      </c>
      <c r="D172" s="197"/>
      <c r="E172" s="197"/>
      <c r="F172" s="197"/>
      <c r="G172" s="190">
        <v>2017</v>
      </c>
      <c r="H172" s="190"/>
      <c r="I172" s="190">
        <v>2018</v>
      </c>
      <c r="J172" s="190"/>
      <c r="K172" s="190">
        <v>2019</v>
      </c>
      <c r="L172" s="190"/>
      <c r="M172" s="190">
        <v>2020</v>
      </c>
      <c r="N172" s="190"/>
      <c r="O172" s="190">
        <v>2021</v>
      </c>
      <c r="P172" s="197"/>
      <c r="Q172" s="190">
        <v>2022</v>
      </c>
      <c r="R172" s="197"/>
      <c r="S172" s="197">
        <v>2022</v>
      </c>
      <c r="T172" s="129"/>
      <c r="U172" s="129"/>
      <c r="V172" s="353"/>
    </row>
    <row r="173" spans="1:22" s="35" customFormat="1" ht="54" customHeight="1" x14ac:dyDescent="0.3">
      <c r="A173" s="615"/>
      <c r="B173" s="542" t="s">
        <v>721</v>
      </c>
      <c r="C173" s="159">
        <v>15000</v>
      </c>
      <c r="D173" s="174"/>
      <c r="E173" s="174"/>
      <c r="F173" s="174"/>
      <c r="G173" s="159"/>
      <c r="H173" s="174"/>
      <c r="I173" s="159">
        <v>24982</v>
      </c>
      <c r="J173" s="275"/>
      <c r="K173" s="159">
        <v>40104</v>
      </c>
      <c r="L173" s="159"/>
      <c r="M173" s="159">
        <v>17707</v>
      </c>
      <c r="N173" s="275"/>
      <c r="O173" s="159">
        <v>13199</v>
      </c>
      <c r="P173" s="275"/>
      <c r="Q173" s="159">
        <v>21962</v>
      </c>
      <c r="R173" s="275"/>
      <c r="S173" s="159">
        <v>119000</v>
      </c>
      <c r="T173" s="128"/>
      <c r="U173" s="164" t="s">
        <v>159</v>
      </c>
      <c r="V173" s="156" t="s">
        <v>159</v>
      </c>
    </row>
    <row r="174" spans="1:22" s="35" customFormat="1" ht="15" customHeight="1" x14ac:dyDescent="0.3">
      <c r="A174" s="615"/>
      <c r="B174" s="542"/>
      <c r="C174" s="197">
        <v>2016</v>
      </c>
      <c r="D174" s="197"/>
      <c r="E174" s="197"/>
      <c r="F174" s="197"/>
      <c r="G174" s="190">
        <v>2017</v>
      </c>
      <c r="H174" s="190"/>
      <c r="I174" s="190">
        <v>2018</v>
      </c>
      <c r="J174" s="190"/>
      <c r="K174" s="190">
        <v>2019</v>
      </c>
      <c r="L174" s="190"/>
      <c r="M174" s="190">
        <v>2020</v>
      </c>
      <c r="N174" s="190"/>
      <c r="O174" s="190">
        <v>2021</v>
      </c>
      <c r="P174" s="197"/>
      <c r="Q174" s="190">
        <v>2022</v>
      </c>
      <c r="R174" s="197"/>
      <c r="S174" s="197">
        <v>2022</v>
      </c>
      <c r="T174" s="129"/>
      <c r="U174" s="129"/>
      <c r="V174" s="353"/>
    </row>
    <row r="175" spans="1:22" s="35" customFormat="1" ht="54" customHeight="1" x14ac:dyDescent="0.3">
      <c r="A175" s="615"/>
      <c r="B175" s="542" t="s">
        <v>722</v>
      </c>
      <c r="C175" s="159">
        <v>1300</v>
      </c>
      <c r="D175" s="174"/>
      <c r="E175" s="174"/>
      <c r="F175" s="174"/>
      <c r="G175" s="174"/>
      <c r="H175" s="174"/>
      <c r="I175" s="159"/>
      <c r="J175" s="275"/>
      <c r="K175" s="159">
        <v>1281</v>
      </c>
      <c r="L175" s="159"/>
      <c r="M175" s="159"/>
      <c r="N175" s="275"/>
      <c r="O175" s="159">
        <v>80</v>
      </c>
      <c r="P175" s="275"/>
      <c r="Q175" s="159">
        <v>1280</v>
      </c>
      <c r="R175" s="275"/>
      <c r="S175" s="159">
        <v>7300</v>
      </c>
      <c r="T175" s="128"/>
      <c r="U175" s="164" t="s">
        <v>172</v>
      </c>
      <c r="V175" s="156" t="s">
        <v>780</v>
      </c>
    </row>
    <row r="176" spans="1:22" s="35" customFormat="1" ht="15" customHeight="1" x14ac:dyDescent="0.3">
      <c r="A176" s="615"/>
      <c r="B176" s="542"/>
      <c r="C176" s="197">
        <v>2018</v>
      </c>
      <c r="D176" s="197"/>
      <c r="E176" s="197"/>
      <c r="F176" s="197"/>
      <c r="G176" s="190"/>
      <c r="H176" s="190"/>
      <c r="I176" s="190"/>
      <c r="J176" s="190"/>
      <c r="K176" s="190">
        <v>2019</v>
      </c>
      <c r="L176" s="190"/>
      <c r="M176" s="190">
        <v>2020</v>
      </c>
      <c r="N176" s="190"/>
      <c r="O176" s="190">
        <v>2021</v>
      </c>
      <c r="P176" s="197"/>
      <c r="Q176" s="190">
        <v>2022</v>
      </c>
      <c r="R176" s="197"/>
      <c r="S176" s="197">
        <v>2022</v>
      </c>
      <c r="T176" s="129"/>
      <c r="U176" s="129"/>
      <c r="V176" s="353"/>
    </row>
    <row r="177" spans="1:22" s="35" customFormat="1" ht="54" customHeight="1" x14ac:dyDescent="0.3">
      <c r="A177" s="615"/>
      <c r="B177" s="516" t="s">
        <v>723</v>
      </c>
      <c r="C177" s="159">
        <v>906719</v>
      </c>
      <c r="D177" s="174"/>
      <c r="E177" s="174"/>
      <c r="F177" s="174"/>
      <c r="G177" s="174"/>
      <c r="H177" s="174"/>
      <c r="I177" s="159">
        <v>1220000</v>
      </c>
      <c r="J177" s="275"/>
      <c r="K177" s="159">
        <v>1330000</v>
      </c>
      <c r="L177" s="275"/>
      <c r="M177" s="159">
        <v>1620000</v>
      </c>
      <c r="N177" s="275"/>
      <c r="O177" s="159">
        <v>1623000</v>
      </c>
      <c r="P177" s="275"/>
      <c r="Q177" s="159">
        <v>2035000</v>
      </c>
      <c r="R177" s="275"/>
      <c r="S177" s="159">
        <v>1500000</v>
      </c>
      <c r="T177" s="128"/>
      <c r="U177" s="164" t="s">
        <v>160</v>
      </c>
      <c r="V177" s="156" t="s">
        <v>160</v>
      </c>
    </row>
    <row r="178" spans="1:22" s="35" customFormat="1" ht="15" customHeight="1" x14ac:dyDescent="0.3">
      <c r="A178" s="616"/>
      <c r="B178" s="543"/>
      <c r="C178" s="190">
        <v>2017</v>
      </c>
      <c r="D178" s="190"/>
      <c r="E178" s="197"/>
      <c r="F178" s="197"/>
      <c r="G178" s="190"/>
      <c r="H178" s="190"/>
      <c r="I178" s="190">
        <v>2018</v>
      </c>
      <c r="J178" s="190"/>
      <c r="K178" s="190">
        <v>2019</v>
      </c>
      <c r="L178" s="190"/>
      <c r="M178" s="190">
        <v>2020</v>
      </c>
      <c r="N178" s="190"/>
      <c r="O178" s="190">
        <v>2021</v>
      </c>
      <c r="P178" s="190"/>
      <c r="Q178" s="190">
        <v>2022</v>
      </c>
      <c r="R178" s="190"/>
      <c r="S178" s="190">
        <v>2022</v>
      </c>
      <c r="T178" s="128"/>
      <c r="U178" s="128"/>
      <c r="V178" s="165"/>
    </row>
    <row r="179" spans="1:22" s="35" customFormat="1" ht="15" customHeight="1" x14ac:dyDescent="0.3">
      <c r="A179" s="605" t="s">
        <v>162</v>
      </c>
      <c r="B179" s="606"/>
      <c r="C179" s="606"/>
      <c r="D179" s="606"/>
      <c r="E179" s="606"/>
      <c r="F179" s="606"/>
      <c r="G179" s="606"/>
      <c r="H179" s="606"/>
      <c r="I179" s="606"/>
      <c r="J179" s="606"/>
      <c r="K179" s="606"/>
      <c r="L179" s="606"/>
      <c r="M179" s="606"/>
      <c r="N179" s="606"/>
      <c r="O179" s="606"/>
      <c r="P179" s="606"/>
      <c r="Q179" s="606"/>
      <c r="R179" s="606"/>
      <c r="S179" s="606"/>
      <c r="T179" s="606"/>
      <c r="U179" s="606"/>
      <c r="V179" s="607"/>
    </row>
    <row r="180" spans="1:22" s="35" customFormat="1" ht="54" customHeight="1" x14ac:dyDescent="0.3">
      <c r="A180" s="614" t="s">
        <v>161</v>
      </c>
      <c r="B180" s="64" t="s">
        <v>724</v>
      </c>
      <c r="C180" s="167">
        <v>3</v>
      </c>
      <c r="D180" s="187"/>
      <c r="E180" s="187"/>
      <c r="F180" s="187"/>
      <c r="G180" s="192">
        <v>2.85</v>
      </c>
      <c r="H180" s="187"/>
      <c r="I180" s="192">
        <v>3.64</v>
      </c>
      <c r="J180" s="275"/>
      <c r="K180" s="192">
        <v>3.42</v>
      </c>
      <c r="L180" s="192"/>
      <c r="M180" s="192">
        <v>3.36</v>
      </c>
      <c r="N180" s="275"/>
      <c r="O180" s="192">
        <v>1.35</v>
      </c>
      <c r="P180" s="275"/>
      <c r="Q180" s="192">
        <v>5.01</v>
      </c>
      <c r="R180" s="275"/>
      <c r="S180" s="274">
        <v>3.25</v>
      </c>
      <c r="T180" s="175"/>
      <c r="U180" s="175" t="s">
        <v>779</v>
      </c>
      <c r="V180" s="188" t="s">
        <v>159</v>
      </c>
    </row>
    <row r="181" spans="1:22" s="35" customFormat="1" ht="15" customHeight="1" x14ac:dyDescent="0.3">
      <c r="A181" s="615"/>
      <c r="B181" s="122"/>
      <c r="C181" s="190">
        <v>2015</v>
      </c>
      <c r="D181" s="190"/>
      <c r="E181" s="197">
        <v>2016</v>
      </c>
      <c r="F181" s="197"/>
      <c r="G181" s="190">
        <v>2017</v>
      </c>
      <c r="H181" s="190"/>
      <c r="I181" s="190">
        <v>2018</v>
      </c>
      <c r="J181" s="190"/>
      <c r="K181" s="190">
        <v>2019</v>
      </c>
      <c r="L181" s="190"/>
      <c r="M181" s="190">
        <v>2020</v>
      </c>
      <c r="N181" s="190"/>
      <c r="O181" s="190">
        <v>2021</v>
      </c>
      <c r="P181" s="190"/>
      <c r="Q181" s="190">
        <v>2022</v>
      </c>
      <c r="R181" s="190"/>
      <c r="S181" s="190">
        <v>2022</v>
      </c>
      <c r="T181" s="128"/>
      <c r="U181" s="128"/>
      <c r="V181" s="165"/>
    </row>
    <row r="182" spans="1:22" s="35" customFormat="1" ht="54" customHeight="1" x14ac:dyDescent="0.3">
      <c r="A182" s="615"/>
      <c r="B182" s="170" t="s">
        <v>1450</v>
      </c>
      <c r="C182" s="192">
        <v>12.5</v>
      </c>
      <c r="D182" s="187"/>
      <c r="E182" s="187"/>
      <c r="F182" s="187"/>
      <c r="G182" s="274">
        <v>11.6173353119958</v>
      </c>
      <c r="H182" s="558"/>
      <c r="I182" s="274">
        <v>11.507688977797899</v>
      </c>
      <c r="J182" s="559"/>
      <c r="K182" s="274">
        <v>12.4092791124691</v>
      </c>
      <c r="L182" s="274"/>
      <c r="M182" s="274">
        <v>3.9374186120125501</v>
      </c>
      <c r="N182" s="559"/>
      <c r="O182" s="274">
        <v>4.8845357470574999</v>
      </c>
      <c r="P182" s="559"/>
      <c r="Q182" s="274">
        <v>7.20608329359822</v>
      </c>
      <c r="R182" s="275"/>
      <c r="S182" s="274">
        <v>11</v>
      </c>
      <c r="T182" s="175"/>
      <c r="U182" s="175" t="s">
        <v>779</v>
      </c>
      <c r="V182" s="188" t="s">
        <v>0</v>
      </c>
    </row>
    <row r="183" spans="1:22" s="35" customFormat="1" ht="15" customHeight="1" x14ac:dyDescent="0.3">
      <c r="A183" s="615"/>
      <c r="B183" s="185"/>
      <c r="C183" s="190">
        <v>2014</v>
      </c>
      <c r="D183" s="190"/>
      <c r="E183" s="197">
        <v>2016</v>
      </c>
      <c r="F183" s="197"/>
      <c r="G183" s="190">
        <v>2017</v>
      </c>
      <c r="H183" s="190"/>
      <c r="I183" s="190">
        <v>2018</v>
      </c>
      <c r="J183" s="190"/>
      <c r="K183" s="190">
        <v>2019</v>
      </c>
      <c r="L183" s="190"/>
      <c r="M183" s="190">
        <v>2020</v>
      </c>
      <c r="N183" s="190"/>
      <c r="O183" s="190">
        <v>2021</v>
      </c>
      <c r="P183" s="190"/>
      <c r="Q183" s="190">
        <v>2022</v>
      </c>
      <c r="R183" s="190"/>
      <c r="S183" s="190">
        <v>2022</v>
      </c>
      <c r="T183" s="175"/>
      <c r="U183" s="175"/>
      <c r="V183" s="203"/>
    </row>
    <row r="184" spans="1:22" s="35" customFormat="1" ht="54" customHeight="1" x14ac:dyDescent="0.3">
      <c r="A184" s="615"/>
      <c r="B184" s="170" t="s">
        <v>725</v>
      </c>
      <c r="C184" s="192">
        <v>7.3</v>
      </c>
      <c r="D184" s="187"/>
      <c r="E184" s="187"/>
      <c r="F184" s="187"/>
      <c r="G184" s="274">
        <v>7.1</v>
      </c>
      <c r="H184" s="558"/>
      <c r="I184" s="274">
        <v>7.3</v>
      </c>
      <c r="J184" s="559"/>
      <c r="K184" s="274">
        <v>7.5</v>
      </c>
      <c r="L184" s="274"/>
      <c r="M184" s="274">
        <v>12.3</v>
      </c>
      <c r="N184" s="559"/>
      <c r="O184" s="274">
        <v>9.4</v>
      </c>
      <c r="P184" s="559"/>
      <c r="Q184" s="274">
        <v>7.5</v>
      </c>
      <c r="R184" s="275"/>
      <c r="S184" s="274">
        <v>8</v>
      </c>
      <c r="T184" s="175"/>
      <c r="U184" s="175" t="s">
        <v>779</v>
      </c>
      <c r="V184" s="188" t="s">
        <v>0</v>
      </c>
    </row>
    <row r="185" spans="1:22" s="35" customFormat="1" ht="15" customHeight="1" x14ac:dyDescent="0.3">
      <c r="A185" s="615"/>
      <c r="B185" s="185"/>
      <c r="C185" s="190">
        <v>2016</v>
      </c>
      <c r="D185" s="190"/>
      <c r="E185" s="197"/>
      <c r="F185" s="197"/>
      <c r="G185" s="190">
        <v>2017</v>
      </c>
      <c r="H185" s="190"/>
      <c r="I185" s="190">
        <v>2018</v>
      </c>
      <c r="J185" s="190"/>
      <c r="K185" s="190">
        <v>2019</v>
      </c>
      <c r="L185" s="190"/>
      <c r="M185" s="190">
        <v>2020</v>
      </c>
      <c r="N185" s="190"/>
      <c r="O185" s="190">
        <v>2021</v>
      </c>
      <c r="P185" s="190"/>
      <c r="Q185" s="190">
        <v>2022</v>
      </c>
      <c r="R185" s="190"/>
      <c r="S185" s="190">
        <v>2022</v>
      </c>
      <c r="T185" s="175"/>
      <c r="U185" s="175"/>
      <c r="V185" s="203"/>
    </row>
    <row r="186" spans="1:22" s="35" customFormat="1" ht="54" customHeight="1" x14ac:dyDescent="0.3">
      <c r="A186" s="615"/>
      <c r="B186" s="64" t="s">
        <v>1241</v>
      </c>
      <c r="C186" s="210">
        <v>66.2</v>
      </c>
      <c r="D186" s="174"/>
      <c r="E186" s="190"/>
      <c r="F186" s="174"/>
      <c r="G186" s="210">
        <v>71.900000000000006</v>
      </c>
      <c r="H186" s="174"/>
      <c r="I186" s="210">
        <v>68.599999999999994</v>
      </c>
      <c r="J186" s="354"/>
      <c r="K186" s="210">
        <v>84.2</v>
      </c>
      <c r="L186" s="355"/>
      <c r="M186" s="355">
        <v>70.5</v>
      </c>
      <c r="N186" s="354"/>
      <c r="O186" s="355">
        <v>78.599999999999994</v>
      </c>
      <c r="P186" s="354"/>
      <c r="Q186" s="355">
        <v>76.7</v>
      </c>
      <c r="R186" s="354"/>
      <c r="S186" s="210">
        <v>69.400000000000006</v>
      </c>
      <c r="T186" s="175"/>
      <c r="U186" s="175" t="s">
        <v>779</v>
      </c>
      <c r="V186" s="188" t="s">
        <v>159</v>
      </c>
    </row>
    <row r="187" spans="1:22" s="35" customFormat="1" ht="15" customHeight="1" x14ac:dyDescent="0.3">
      <c r="A187" s="615"/>
      <c r="B187" s="198"/>
      <c r="C187" s="199">
        <v>2016</v>
      </c>
      <c r="D187" s="199"/>
      <c r="E187" s="197"/>
      <c r="F187" s="197"/>
      <c r="G187" s="190">
        <v>2017</v>
      </c>
      <c r="H187" s="190"/>
      <c r="I187" s="190">
        <v>2018</v>
      </c>
      <c r="J187" s="190"/>
      <c r="K187" s="190">
        <v>2019</v>
      </c>
      <c r="L187" s="190"/>
      <c r="M187" s="190">
        <v>2020</v>
      </c>
      <c r="N187" s="190"/>
      <c r="O187" s="190">
        <v>2021</v>
      </c>
      <c r="P187" s="199"/>
      <c r="Q187" s="190">
        <v>2022</v>
      </c>
      <c r="R187" s="199"/>
      <c r="S187" s="199">
        <v>2022</v>
      </c>
      <c r="T187" s="129"/>
      <c r="U187" s="129"/>
      <c r="V187" s="166"/>
    </row>
    <row r="188" spans="1:22" s="35" customFormat="1" ht="54" customHeight="1" x14ac:dyDescent="0.3">
      <c r="A188" s="615"/>
      <c r="B188" s="64" t="s">
        <v>726</v>
      </c>
      <c r="C188" s="210">
        <v>50.1</v>
      </c>
      <c r="D188" s="174"/>
      <c r="E188" s="190"/>
      <c r="F188" s="174"/>
      <c r="G188" s="210">
        <v>46.2</v>
      </c>
      <c r="H188" s="174"/>
      <c r="I188" s="210">
        <v>46.6</v>
      </c>
      <c r="J188" s="354"/>
      <c r="K188" s="210">
        <v>47.6</v>
      </c>
      <c r="L188" s="355"/>
      <c r="M188" s="355">
        <v>45.8</v>
      </c>
      <c r="N188" s="354"/>
      <c r="O188" s="355">
        <v>51.2</v>
      </c>
      <c r="P188" s="354"/>
      <c r="Q188" s="355">
        <v>53.5</v>
      </c>
      <c r="R188" s="354"/>
      <c r="S188" s="210" t="s">
        <v>454</v>
      </c>
      <c r="T188" s="175"/>
      <c r="U188" s="175" t="s">
        <v>779</v>
      </c>
      <c r="V188" s="188" t="s">
        <v>0</v>
      </c>
    </row>
    <row r="189" spans="1:22" s="35" customFormat="1" ht="15" customHeight="1" x14ac:dyDescent="0.3">
      <c r="A189" s="615"/>
      <c r="B189" s="198"/>
      <c r="C189" s="199">
        <v>2015</v>
      </c>
      <c r="D189" s="199"/>
      <c r="E189" s="197">
        <v>2016</v>
      </c>
      <c r="F189" s="197"/>
      <c r="G189" s="190">
        <v>2017</v>
      </c>
      <c r="H189" s="190"/>
      <c r="I189" s="190">
        <v>2018</v>
      </c>
      <c r="J189" s="190"/>
      <c r="K189" s="190">
        <v>2019</v>
      </c>
      <c r="L189" s="190"/>
      <c r="M189" s="190">
        <v>2020</v>
      </c>
      <c r="N189" s="190"/>
      <c r="O189" s="190">
        <v>2021</v>
      </c>
      <c r="P189" s="199"/>
      <c r="Q189" s="190">
        <v>2022</v>
      </c>
      <c r="R189" s="199"/>
      <c r="S189" s="199">
        <v>2022</v>
      </c>
      <c r="T189" s="129"/>
      <c r="U189" s="129"/>
      <c r="V189" s="166"/>
    </row>
    <row r="190" spans="1:22" s="35" customFormat="1" ht="15" customHeight="1" x14ac:dyDescent="0.3">
      <c r="A190" s="615"/>
      <c r="B190" s="641" t="s">
        <v>106</v>
      </c>
      <c r="C190" s="642"/>
      <c r="D190" s="642"/>
      <c r="E190" s="642"/>
      <c r="F190" s="642"/>
      <c r="G190" s="642"/>
      <c r="H190" s="642"/>
      <c r="I190" s="642"/>
      <c r="J190" s="642"/>
      <c r="K190" s="642"/>
      <c r="L190" s="642"/>
      <c r="M190" s="642"/>
      <c r="N190" s="642"/>
      <c r="O190" s="642"/>
      <c r="P190" s="642"/>
      <c r="Q190" s="642"/>
      <c r="R190" s="642"/>
      <c r="S190" s="642"/>
      <c r="T190" s="642"/>
      <c r="U190" s="642"/>
      <c r="V190" s="643"/>
    </row>
    <row r="191" spans="1:22" s="35" customFormat="1" ht="54" customHeight="1" x14ac:dyDescent="0.3">
      <c r="A191" s="615"/>
      <c r="B191" s="288" t="s">
        <v>727</v>
      </c>
      <c r="C191" s="289">
        <v>185399</v>
      </c>
      <c r="D191" s="196"/>
      <c r="E191" s="196"/>
      <c r="F191" s="196"/>
      <c r="G191" s="289">
        <v>192038</v>
      </c>
      <c r="H191" s="196"/>
      <c r="I191" s="289">
        <v>202038</v>
      </c>
      <c r="J191" s="196"/>
      <c r="K191" s="289">
        <v>250000</v>
      </c>
      <c r="L191" s="289"/>
      <c r="M191" s="289">
        <v>15352</v>
      </c>
      <c r="N191" s="196"/>
      <c r="O191" s="289"/>
      <c r="P191" s="196"/>
      <c r="Q191" s="289"/>
      <c r="R191" s="196"/>
      <c r="S191" s="289">
        <v>630000</v>
      </c>
      <c r="T191" s="195"/>
      <c r="U191" s="175" t="s">
        <v>781</v>
      </c>
      <c r="V191" s="188" t="s">
        <v>781</v>
      </c>
    </row>
    <row r="192" spans="1:22" s="35" customFormat="1" ht="15" customHeight="1" x14ac:dyDescent="0.3">
      <c r="A192" s="615"/>
      <c r="B192" s="185"/>
      <c r="C192" s="190" t="s">
        <v>728</v>
      </c>
      <c r="D192" s="190"/>
      <c r="E192" s="190"/>
      <c r="F192" s="190"/>
      <c r="G192" s="190">
        <v>2017</v>
      </c>
      <c r="H192" s="190"/>
      <c r="I192" s="190">
        <v>2018</v>
      </c>
      <c r="J192" s="190"/>
      <c r="K192" s="190">
        <v>2019</v>
      </c>
      <c r="L192" s="190"/>
      <c r="M192" s="190">
        <v>2020</v>
      </c>
      <c r="N192" s="190"/>
      <c r="O192" s="190">
        <v>2021</v>
      </c>
      <c r="P192" s="191"/>
      <c r="Q192" s="190">
        <v>2022</v>
      </c>
      <c r="R192" s="191"/>
      <c r="S192" s="191">
        <v>2022</v>
      </c>
      <c r="T192" s="128"/>
      <c r="U192" s="128"/>
      <c r="V192" s="165"/>
    </row>
    <row r="193" spans="1:22" s="35" customFormat="1" ht="70.5" customHeight="1" x14ac:dyDescent="0.3">
      <c r="A193" s="615"/>
      <c r="B193" s="288" t="s">
        <v>729</v>
      </c>
      <c r="C193" s="289">
        <v>125400</v>
      </c>
      <c r="D193" s="196"/>
      <c r="E193" s="196"/>
      <c r="F193" s="196"/>
      <c r="G193" s="289">
        <v>164000</v>
      </c>
      <c r="H193" s="196"/>
      <c r="I193" s="289">
        <v>177000</v>
      </c>
      <c r="J193" s="196"/>
      <c r="K193" s="289">
        <v>182000</v>
      </c>
      <c r="L193" s="289"/>
      <c r="M193" s="289">
        <v>144000</v>
      </c>
      <c r="N193" s="196"/>
      <c r="O193" s="289">
        <v>176542</v>
      </c>
      <c r="P193" s="196"/>
      <c r="Q193" s="289"/>
      <c r="R193" s="196"/>
      <c r="S193" s="289">
        <v>915000</v>
      </c>
      <c r="T193" s="195"/>
      <c r="U193" s="195" t="s">
        <v>160</v>
      </c>
      <c r="V193" s="429" t="s">
        <v>160</v>
      </c>
    </row>
    <row r="194" spans="1:22" s="35" customFormat="1" ht="15" customHeight="1" x14ac:dyDescent="0.3">
      <c r="A194" s="615"/>
      <c r="B194" s="185"/>
      <c r="C194" s="190">
        <v>2015</v>
      </c>
      <c r="D194" s="190"/>
      <c r="E194" s="190">
        <v>2016</v>
      </c>
      <c r="F194" s="190"/>
      <c r="G194" s="190">
        <v>2017</v>
      </c>
      <c r="H194" s="190"/>
      <c r="I194" s="190">
        <v>2018</v>
      </c>
      <c r="J194" s="190"/>
      <c r="K194" s="190">
        <v>2019</v>
      </c>
      <c r="L194" s="190"/>
      <c r="M194" s="190">
        <v>2020</v>
      </c>
      <c r="N194" s="190"/>
      <c r="O194" s="190">
        <v>2021</v>
      </c>
      <c r="P194" s="190"/>
      <c r="Q194" s="190">
        <v>2022</v>
      </c>
      <c r="R194" s="190"/>
      <c r="S194" s="190">
        <v>2022</v>
      </c>
      <c r="T194" s="175"/>
      <c r="U194" s="175"/>
      <c r="V194" s="203"/>
    </row>
    <row r="195" spans="1:22" s="35" customFormat="1" ht="54" customHeight="1" x14ac:dyDescent="0.3">
      <c r="A195" s="615"/>
      <c r="B195" s="288" t="s">
        <v>730</v>
      </c>
      <c r="C195" s="289">
        <v>3229806</v>
      </c>
      <c r="D195" s="196"/>
      <c r="E195" s="196"/>
      <c r="F195" s="196"/>
      <c r="G195" s="289">
        <v>4188172</v>
      </c>
      <c r="H195" s="196"/>
      <c r="I195" s="289">
        <v>4184649</v>
      </c>
      <c r="J195" s="196"/>
      <c r="K195" s="289">
        <v>4026416</v>
      </c>
      <c r="L195" s="289"/>
      <c r="M195" s="289">
        <v>2259362</v>
      </c>
      <c r="N195" s="196"/>
      <c r="O195" s="289">
        <v>4040947</v>
      </c>
      <c r="P195" s="196"/>
      <c r="Q195" s="289">
        <v>5288053</v>
      </c>
      <c r="R195" s="196"/>
      <c r="S195" s="289">
        <v>23177216</v>
      </c>
      <c r="T195" s="195"/>
      <c r="U195" s="175" t="s">
        <v>143</v>
      </c>
      <c r="V195" s="168" t="s">
        <v>143</v>
      </c>
    </row>
    <row r="196" spans="1:22" s="35" customFormat="1" ht="15" customHeight="1" x14ac:dyDescent="0.3">
      <c r="A196" s="616"/>
      <c r="B196" s="122"/>
      <c r="C196" s="190">
        <v>2016</v>
      </c>
      <c r="D196" s="190"/>
      <c r="E196" s="197"/>
      <c r="F196" s="197"/>
      <c r="G196" s="190">
        <v>2017</v>
      </c>
      <c r="H196" s="190"/>
      <c r="I196" s="190">
        <v>2018</v>
      </c>
      <c r="J196" s="190"/>
      <c r="K196" s="190">
        <v>2019</v>
      </c>
      <c r="L196" s="190"/>
      <c r="M196" s="190">
        <v>2020</v>
      </c>
      <c r="N196" s="190"/>
      <c r="O196" s="190">
        <v>2021</v>
      </c>
      <c r="P196" s="190"/>
      <c r="Q196" s="190">
        <v>2022</v>
      </c>
      <c r="R196" s="190"/>
      <c r="S196" s="190">
        <v>2022</v>
      </c>
      <c r="T196" s="128"/>
      <c r="U196" s="128"/>
      <c r="V196" s="165"/>
    </row>
    <row r="197" spans="1:22" s="35" customFormat="1" ht="15" customHeight="1" x14ac:dyDescent="0.3">
      <c r="A197" s="605" t="s">
        <v>163</v>
      </c>
      <c r="B197" s="606"/>
      <c r="C197" s="606"/>
      <c r="D197" s="606"/>
      <c r="E197" s="606"/>
      <c r="F197" s="606"/>
      <c r="G197" s="606"/>
      <c r="H197" s="606"/>
      <c r="I197" s="606"/>
      <c r="J197" s="606"/>
      <c r="K197" s="606"/>
      <c r="L197" s="606"/>
      <c r="M197" s="606"/>
      <c r="N197" s="606"/>
      <c r="O197" s="606"/>
      <c r="P197" s="606"/>
      <c r="Q197" s="606"/>
      <c r="R197" s="606"/>
      <c r="S197" s="606"/>
      <c r="T197" s="606"/>
      <c r="U197" s="606"/>
      <c r="V197" s="607"/>
    </row>
    <row r="198" spans="1:22" s="35" customFormat="1" ht="63.75" customHeight="1" x14ac:dyDescent="0.3">
      <c r="A198" s="614" t="s">
        <v>166</v>
      </c>
      <c r="B198" s="170" t="s">
        <v>165</v>
      </c>
      <c r="C198" s="210">
        <v>2</v>
      </c>
      <c r="D198" s="348"/>
      <c r="E198" s="174"/>
      <c r="F198" s="174"/>
      <c r="G198" s="360">
        <v>3.96204036030734</v>
      </c>
      <c r="H198" s="699"/>
      <c r="I198" s="360">
        <v>0.79086785882070398</v>
      </c>
      <c r="J198" s="699"/>
      <c r="K198" s="360">
        <v>2.09309838617102</v>
      </c>
      <c r="L198" s="699"/>
      <c r="M198" s="360">
        <v>-2.27779262736854</v>
      </c>
      <c r="N198" s="699"/>
      <c r="O198" s="360">
        <v>-3.4</v>
      </c>
      <c r="P198" s="698"/>
      <c r="Q198" s="360">
        <v>1.2</v>
      </c>
      <c r="R198" s="174"/>
      <c r="S198" s="159" t="s">
        <v>731</v>
      </c>
      <c r="T198" s="175"/>
      <c r="U198" s="175" t="s">
        <v>779</v>
      </c>
      <c r="V198" s="188" t="s">
        <v>0</v>
      </c>
    </row>
    <row r="199" spans="1:22" s="35" customFormat="1" ht="15" customHeight="1" x14ac:dyDescent="0.3">
      <c r="A199" s="615"/>
      <c r="B199" s="185"/>
      <c r="C199" s="190">
        <v>2015</v>
      </c>
      <c r="D199" s="190"/>
      <c r="E199" s="190"/>
      <c r="F199" s="190"/>
      <c r="G199" s="190">
        <v>2017</v>
      </c>
      <c r="H199" s="190"/>
      <c r="I199" s="190">
        <v>2018</v>
      </c>
      <c r="J199" s="190"/>
      <c r="K199" s="190">
        <v>2019</v>
      </c>
      <c r="L199" s="190"/>
      <c r="M199" s="190">
        <v>2020</v>
      </c>
      <c r="N199" s="190"/>
      <c r="O199" s="190">
        <v>2021</v>
      </c>
      <c r="P199" s="190"/>
      <c r="Q199" s="190">
        <v>2022</v>
      </c>
      <c r="R199" s="190"/>
      <c r="S199" s="190">
        <v>2022</v>
      </c>
      <c r="T199" s="175"/>
      <c r="U199" s="175"/>
      <c r="V199" s="203"/>
    </row>
    <row r="200" spans="1:22" s="35" customFormat="1" ht="58.5" customHeight="1" x14ac:dyDescent="0.3">
      <c r="A200" s="615"/>
      <c r="B200" s="170" t="s">
        <v>164</v>
      </c>
      <c r="C200" s="210">
        <v>2.8</v>
      </c>
      <c r="D200" s="348"/>
      <c r="E200" s="174"/>
      <c r="F200" s="174"/>
      <c r="G200" s="360">
        <v>7.6950196900672996</v>
      </c>
      <c r="H200" s="699"/>
      <c r="I200" s="360">
        <v>3.9541475454877002</v>
      </c>
      <c r="J200" s="699"/>
      <c r="K200" s="360">
        <v>2.0138759935666402</v>
      </c>
      <c r="L200" s="699"/>
      <c r="M200" s="360">
        <v>-0.65825882169706096</v>
      </c>
      <c r="N200" s="699"/>
      <c r="O200" s="360">
        <v>-6.3878820394935296</v>
      </c>
      <c r="P200" s="698"/>
      <c r="Q200" s="360">
        <v>0.2</v>
      </c>
      <c r="R200" s="174"/>
      <c r="S200" s="159" t="s">
        <v>732</v>
      </c>
      <c r="T200" s="175"/>
      <c r="U200" s="175" t="s">
        <v>779</v>
      </c>
      <c r="V200" s="188" t="s">
        <v>0</v>
      </c>
    </row>
    <row r="201" spans="1:22" s="35" customFormat="1" ht="15" customHeight="1" x14ac:dyDescent="0.3">
      <c r="A201" s="616"/>
      <c r="B201" s="185"/>
      <c r="C201" s="190">
        <v>2015</v>
      </c>
      <c r="D201" s="190"/>
      <c r="E201" s="190"/>
      <c r="F201" s="190"/>
      <c r="G201" s="190">
        <v>2017</v>
      </c>
      <c r="H201" s="190"/>
      <c r="I201" s="190">
        <v>2018</v>
      </c>
      <c r="J201" s="190"/>
      <c r="K201" s="190">
        <v>2019</v>
      </c>
      <c r="L201" s="190"/>
      <c r="M201" s="190">
        <v>2020</v>
      </c>
      <c r="N201" s="190"/>
      <c r="O201" s="190">
        <v>2021</v>
      </c>
      <c r="P201" s="190"/>
      <c r="Q201" s="190">
        <v>2022</v>
      </c>
      <c r="R201" s="190"/>
      <c r="S201" s="190">
        <v>2022</v>
      </c>
      <c r="T201" s="175"/>
      <c r="U201" s="175"/>
      <c r="V201" s="203"/>
    </row>
    <row r="202" spans="1:22" s="35" customFormat="1" ht="15" customHeight="1" x14ac:dyDescent="0.3">
      <c r="A202" s="605" t="s">
        <v>1032</v>
      </c>
      <c r="B202" s="606"/>
      <c r="C202" s="606"/>
      <c r="D202" s="606"/>
      <c r="E202" s="606"/>
      <c r="F202" s="606"/>
      <c r="G202" s="606"/>
      <c r="H202" s="606"/>
      <c r="I202" s="606"/>
      <c r="J202" s="606"/>
      <c r="K202" s="606"/>
      <c r="L202" s="606"/>
      <c r="M202" s="606"/>
      <c r="N202" s="606"/>
      <c r="O202" s="606"/>
      <c r="P202" s="606"/>
      <c r="Q202" s="606"/>
      <c r="R202" s="606"/>
      <c r="S202" s="606"/>
      <c r="T202" s="606"/>
      <c r="U202" s="606"/>
      <c r="V202" s="607"/>
    </row>
    <row r="203" spans="1:22" s="35" customFormat="1" ht="50.25" customHeight="1" x14ac:dyDescent="0.3">
      <c r="A203" s="614" t="s">
        <v>733</v>
      </c>
      <c r="B203" s="170" t="s">
        <v>1242</v>
      </c>
      <c r="C203" s="210">
        <v>18.899999999999999</v>
      </c>
      <c r="D203" s="348"/>
      <c r="E203" s="174"/>
      <c r="F203" s="174"/>
      <c r="G203" s="210">
        <v>17.8</v>
      </c>
      <c r="H203" s="348"/>
      <c r="I203" s="210">
        <v>18.3</v>
      </c>
      <c r="J203" s="348"/>
      <c r="K203" s="210">
        <v>16.899999999999999</v>
      </c>
      <c r="L203" s="348"/>
      <c r="M203" s="210">
        <v>17.2</v>
      </c>
      <c r="N203" s="348"/>
      <c r="O203" s="210">
        <v>18.5</v>
      </c>
      <c r="P203" s="174"/>
      <c r="Q203" s="210"/>
      <c r="R203" s="174"/>
      <c r="S203" s="210">
        <v>17.899999999999999</v>
      </c>
      <c r="T203" s="175"/>
      <c r="U203" s="175" t="s">
        <v>779</v>
      </c>
      <c r="V203" s="188" t="s">
        <v>0</v>
      </c>
    </row>
    <row r="204" spans="1:22" s="35" customFormat="1" ht="15" customHeight="1" x14ac:dyDescent="0.3">
      <c r="A204" s="615"/>
      <c r="B204" s="185"/>
      <c r="C204" s="190">
        <v>2016</v>
      </c>
      <c r="D204" s="190"/>
      <c r="E204" s="197"/>
      <c r="F204" s="197"/>
      <c r="G204" s="190">
        <v>2017</v>
      </c>
      <c r="H204" s="190"/>
      <c r="I204" s="190">
        <v>2018</v>
      </c>
      <c r="J204" s="190"/>
      <c r="K204" s="190">
        <v>2019</v>
      </c>
      <c r="L204" s="190"/>
      <c r="M204" s="190">
        <v>2020</v>
      </c>
      <c r="N204" s="190"/>
      <c r="O204" s="190">
        <v>2021</v>
      </c>
      <c r="P204" s="190"/>
      <c r="Q204" s="190">
        <v>2022</v>
      </c>
      <c r="R204" s="190"/>
      <c r="S204" s="190">
        <v>2022</v>
      </c>
      <c r="T204" s="175"/>
      <c r="U204" s="175"/>
      <c r="V204" s="203"/>
    </row>
    <row r="205" spans="1:22" s="35" customFormat="1" ht="66.75" customHeight="1" x14ac:dyDescent="0.3">
      <c r="A205" s="615"/>
      <c r="B205" s="170" t="s">
        <v>1243</v>
      </c>
      <c r="C205" s="210">
        <v>30.7</v>
      </c>
      <c r="D205" s="348"/>
      <c r="E205" s="174"/>
      <c r="F205" s="174"/>
      <c r="G205" s="210">
        <v>28.5</v>
      </c>
      <c r="H205" s="348"/>
      <c r="I205" s="210">
        <v>28.7</v>
      </c>
      <c r="J205" s="348"/>
      <c r="K205" s="210">
        <v>26.3</v>
      </c>
      <c r="L205" s="348"/>
      <c r="M205" s="210">
        <v>27.4</v>
      </c>
      <c r="N205" s="348"/>
      <c r="O205" s="210">
        <v>29.8</v>
      </c>
      <c r="P205" s="174"/>
      <c r="Q205" s="210"/>
      <c r="R205" s="174"/>
      <c r="S205" s="210">
        <v>28.3</v>
      </c>
      <c r="T205" s="175"/>
      <c r="U205" s="175" t="s">
        <v>779</v>
      </c>
      <c r="V205" s="188" t="s">
        <v>0</v>
      </c>
    </row>
    <row r="206" spans="1:22" s="35" customFormat="1" ht="15" customHeight="1" x14ac:dyDescent="0.3">
      <c r="A206" s="616"/>
      <c r="B206" s="185"/>
      <c r="C206" s="190">
        <v>2016</v>
      </c>
      <c r="D206" s="190"/>
      <c r="E206" s="190"/>
      <c r="F206" s="190"/>
      <c r="G206" s="190">
        <v>2017</v>
      </c>
      <c r="H206" s="190"/>
      <c r="I206" s="190">
        <v>2018</v>
      </c>
      <c r="J206" s="190"/>
      <c r="K206" s="190">
        <v>2019</v>
      </c>
      <c r="L206" s="190"/>
      <c r="M206" s="190">
        <v>2020</v>
      </c>
      <c r="N206" s="190"/>
      <c r="O206" s="190">
        <v>2021</v>
      </c>
      <c r="P206" s="190"/>
      <c r="Q206" s="190">
        <v>2022</v>
      </c>
      <c r="R206" s="190"/>
      <c r="S206" s="190">
        <v>2022</v>
      </c>
      <c r="T206" s="175"/>
      <c r="U206" s="175"/>
      <c r="V206" s="203"/>
    </row>
    <row r="207" spans="1:22" s="35" customFormat="1" x14ac:dyDescent="0.3">
      <c r="A207" s="356"/>
      <c r="B207" s="541"/>
      <c r="C207" s="493"/>
      <c r="D207" s="493"/>
      <c r="E207" s="493"/>
      <c r="F207" s="493"/>
      <c r="G207" s="493"/>
      <c r="H207" s="493"/>
      <c r="I207" s="493"/>
      <c r="J207" s="493"/>
      <c r="K207" s="493"/>
      <c r="L207" s="493"/>
      <c r="M207" s="493"/>
      <c r="N207" s="493"/>
      <c r="O207" s="493"/>
      <c r="P207" s="493"/>
      <c r="Q207" s="493"/>
      <c r="R207" s="493"/>
      <c r="S207" s="493"/>
      <c r="T207" s="493"/>
      <c r="U207" s="493"/>
      <c r="V207" s="493"/>
    </row>
    <row r="208" spans="1:22" s="35" customFormat="1" x14ac:dyDescent="0.3">
      <c r="A208" s="131"/>
      <c r="B208" s="541"/>
      <c r="C208" s="493"/>
      <c r="D208" s="493"/>
      <c r="E208" s="493"/>
      <c r="F208" s="493"/>
      <c r="G208" s="493"/>
      <c r="H208" s="493"/>
      <c r="I208" s="493"/>
      <c r="J208" s="493"/>
      <c r="K208" s="493"/>
      <c r="L208" s="493"/>
      <c r="M208" s="493"/>
      <c r="N208" s="493"/>
      <c r="O208" s="493"/>
      <c r="P208" s="493"/>
      <c r="Q208" s="493"/>
      <c r="R208" s="493"/>
      <c r="S208" s="493"/>
      <c r="T208" s="493"/>
      <c r="U208" s="493"/>
      <c r="V208" s="493"/>
    </row>
    <row r="209" spans="1:22" s="35" customFormat="1" ht="15" customHeight="1" x14ac:dyDescent="0.3">
      <c r="A209" s="578" t="s">
        <v>1244</v>
      </c>
      <c r="B209" s="578"/>
      <c r="C209" s="578"/>
      <c r="D209" s="578"/>
      <c r="E209" s="578"/>
      <c r="F209" s="578"/>
      <c r="G209" s="578"/>
      <c r="H209" s="578"/>
      <c r="I209" s="578"/>
      <c r="J209" s="578"/>
      <c r="K209" s="578"/>
      <c r="L209" s="578"/>
      <c r="M209" s="578"/>
      <c r="N209" s="578"/>
      <c r="O209" s="578"/>
      <c r="P209" s="578"/>
      <c r="Q209" s="578"/>
      <c r="R209" s="578"/>
      <c r="S209" s="578"/>
      <c r="T209" s="578"/>
      <c r="U209" s="578"/>
      <c r="V209" s="578"/>
    </row>
    <row r="210" spans="1:22" s="35" customFormat="1" ht="15" customHeight="1" x14ac:dyDescent="0.3">
      <c r="A210" s="578" t="s">
        <v>289</v>
      </c>
      <c r="B210" s="578"/>
      <c r="C210" s="578"/>
      <c r="D210" s="578"/>
      <c r="E210" s="578"/>
      <c r="F210" s="578"/>
      <c r="G210" s="578"/>
      <c r="H210" s="578"/>
      <c r="I210" s="578"/>
      <c r="J210" s="578"/>
      <c r="K210" s="578"/>
      <c r="L210" s="578"/>
      <c r="M210" s="578"/>
      <c r="N210" s="578"/>
      <c r="O210" s="578"/>
      <c r="P210" s="578"/>
      <c r="Q210" s="578"/>
      <c r="R210" s="578"/>
      <c r="S210" s="578"/>
      <c r="T210" s="578"/>
      <c r="U210" s="578"/>
      <c r="V210" s="578"/>
    </row>
    <row r="211" spans="1:22" s="35" customFormat="1" ht="15" customHeight="1" x14ac:dyDescent="0.3">
      <c r="A211" s="610" t="s">
        <v>1245</v>
      </c>
      <c r="B211" s="610"/>
      <c r="C211" s="610"/>
      <c r="D211" s="610"/>
      <c r="E211" s="610"/>
      <c r="F211" s="610"/>
      <c r="G211" s="610"/>
      <c r="H211" s="610"/>
      <c r="I211" s="610"/>
      <c r="J211" s="610"/>
      <c r="K211" s="610"/>
      <c r="L211" s="610"/>
      <c r="M211" s="610"/>
      <c r="N211" s="610"/>
      <c r="O211" s="610"/>
      <c r="P211" s="610"/>
      <c r="Q211" s="610"/>
      <c r="R211" s="610"/>
      <c r="S211" s="610"/>
      <c r="T211" s="610"/>
      <c r="U211" s="610"/>
      <c r="V211" s="610"/>
    </row>
    <row r="212" spans="1:22" s="35" customFormat="1" ht="15" customHeight="1" x14ac:dyDescent="0.3">
      <c r="A212" s="578" t="s">
        <v>349</v>
      </c>
      <c r="B212" s="578"/>
      <c r="C212" s="578"/>
      <c r="D212" s="578"/>
      <c r="E212" s="578"/>
      <c r="F212" s="578"/>
      <c r="G212" s="578"/>
      <c r="H212" s="578"/>
      <c r="I212" s="578"/>
      <c r="J212" s="578"/>
      <c r="K212" s="578"/>
      <c r="L212" s="578"/>
      <c r="M212" s="578"/>
      <c r="N212" s="578"/>
      <c r="O212" s="578"/>
      <c r="P212" s="578"/>
      <c r="Q212" s="578"/>
      <c r="R212" s="578"/>
      <c r="S212" s="578"/>
      <c r="T212" s="578"/>
      <c r="U212" s="578"/>
      <c r="V212" s="578"/>
    </row>
    <row r="213" spans="1:22" s="35" customFormat="1" ht="15" customHeight="1" x14ac:dyDescent="0.3">
      <c r="A213" s="578" t="s">
        <v>1246</v>
      </c>
      <c r="B213" s="578"/>
      <c r="C213" s="578"/>
      <c r="D213" s="578"/>
      <c r="E213" s="578"/>
      <c r="F213" s="578"/>
      <c r="G213" s="578"/>
      <c r="H213" s="578"/>
      <c r="I213" s="578"/>
      <c r="J213" s="578"/>
      <c r="K213" s="578"/>
      <c r="L213" s="578"/>
      <c r="M213" s="578"/>
      <c r="N213" s="578"/>
      <c r="O213" s="578"/>
      <c r="P213" s="578"/>
      <c r="Q213" s="578"/>
      <c r="R213" s="578"/>
      <c r="S213" s="578"/>
      <c r="T213" s="578"/>
      <c r="U213" s="578"/>
      <c r="V213" s="578"/>
    </row>
    <row r="214" spans="1:22" s="35" customFormat="1" ht="15" customHeight="1" x14ac:dyDescent="0.3">
      <c r="A214" s="578" t="s">
        <v>1247</v>
      </c>
      <c r="B214" s="578"/>
      <c r="C214" s="578"/>
      <c r="D214" s="578"/>
      <c r="E214" s="578"/>
      <c r="F214" s="578"/>
      <c r="G214" s="578"/>
      <c r="H214" s="578"/>
      <c r="I214" s="578"/>
      <c r="J214" s="578"/>
      <c r="K214" s="578"/>
      <c r="L214" s="578"/>
      <c r="M214" s="578"/>
      <c r="N214" s="578"/>
      <c r="O214" s="578"/>
      <c r="P214" s="578"/>
      <c r="Q214" s="578"/>
      <c r="R214" s="578"/>
      <c r="S214" s="578"/>
      <c r="T214" s="578"/>
      <c r="U214" s="578"/>
      <c r="V214" s="578"/>
    </row>
    <row r="215" spans="1:22" s="35" customFormat="1" ht="15" customHeight="1" x14ac:dyDescent="0.3">
      <c r="A215" s="578" t="s">
        <v>1248</v>
      </c>
      <c r="B215" s="578"/>
      <c r="C215" s="578"/>
      <c r="D215" s="578"/>
      <c r="E215" s="578"/>
      <c r="F215" s="578"/>
      <c r="G215" s="578"/>
      <c r="H215" s="578"/>
      <c r="I215" s="578"/>
      <c r="J215" s="578"/>
      <c r="K215" s="578"/>
      <c r="L215" s="578"/>
      <c r="M215" s="578"/>
      <c r="N215" s="578"/>
      <c r="O215" s="578"/>
      <c r="P215" s="578"/>
      <c r="Q215" s="578"/>
      <c r="R215" s="578"/>
      <c r="S215" s="578"/>
      <c r="T215" s="578"/>
      <c r="U215" s="578"/>
      <c r="V215" s="578"/>
    </row>
    <row r="216" spans="1:22" s="35" customFormat="1" ht="15" customHeight="1" x14ac:dyDescent="0.3">
      <c r="A216" s="578" t="s">
        <v>1249</v>
      </c>
      <c r="B216" s="578"/>
      <c r="C216" s="578"/>
      <c r="D216" s="578"/>
      <c r="E216" s="578"/>
      <c r="F216" s="578"/>
      <c r="G216" s="578"/>
      <c r="H216" s="578"/>
      <c r="I216" s="578"/>
      <c r="J216" s="578"/>
      <c r="K216" s="578"/>
      <c r="L216" s="578"/>
      <c r="M216" s="578"/>
      <c r="N216" s="578"/>
      <c r="O216" s="578"/>
      <c r="P216" s="578"/>
      <c r="Q216" s="578"/>
      <c r="R216" s="578"/>
      <c r="S216" s="578"/>
      <c r="T216" s="578"/>
      <c r="U216" s="578"/>
      <c r="V216" s="578"/>
    </row>
    <row r="217" spans="1:22" s="35" customFormat="1" ht="15" customHeight="1" x14ac:dyDescent="0.3">
      <c r="A217" s="578" t="s">
        <v>1250</v>
      </c>
      <c r="B217" s="578"/>
      <c r="C217" s="578"/>
      <c r="D217" s="578"/>
      <c r="E217" s="578"/>
      <c r="F217" s="578"/>
      <c r="G217" s="578"/>
      <c r="H217" s="578"/>
      <c r="I217" s="578"/>
      <c r="J217" s="578"/>
      <c r="K217" s="578"/>
      <c r="L217" s="578"/>
      <c r="M217" s="578"/>
      <c r="N217" s="578"/>
      <c r="O217" s="578"/>
      <c r="P217" s="578"/>
      <c r="Q217" s="578"/>
      <c r="R217" s="578"/>
      <c r="S217" s="578"/>
      <c r="T217" s="578"/>
      <c r="U217" s="578"/>
      <c r="V217" s="578"/>
    </row>
    <row r="218" spans="1:22" s="35" customFormat="1" ht="15" customHeight="1" x14ac:dyDescent="0.3">
      <c r="A218" s="560" t="s">
        <v>1452</v>
      </c>
      <c r="B218" s="74"/>
      <c r="C218" s="74"/>
      <c r="D218" s="74"/>
      <c r="E218" s="74"/>
      <c r="F218" s="74"/>
      <c r="G218" s="74"/>
      <c r="H218" s="74"/>
      <c r="I218" s="74"/>
      <c r="J218" s="74"/>
      <c r="K218" s="74"/>
      <c r="L218" s="74"/>
      <c r="M218" s="74"/>
      <c r="N218" s="74"/>
      <c r="O218" s="74"/>
      <c r="P218" s="74"/>
      <c r="Q218" s="74"/>
      <c r="R218" s="74"/>
      <c r="S218" s="74"/>
      <c r="T218" s="74"/>
      <c r="U218" s="74"/>
      <c r="V218" s="74"/>
    </row>
    <row r="219" spans="1:22" s="35" customFormat="1" ht="15" customHeight="1" x14ac:dyDescent="0.3">
      <c r="A219" s="578"/>
      <c r="B219" s="578"/>
      <c r="C219" s="578"/>
      <c r="D219" s="578"/>
      <c r="E219" s="578"/>
      <c r="F219" s="578"/>
      <c r="G219" s="578"/>
      <c r="H219" s="578"/>
      <c r="I219" s="578"/>
      <c r="J219" s="578"/>
      <c r="K219" s="578"/>
      <c r="L219" s="578"/>
      <c r="M219" s="578"/>
      <c r="N219" s="578"/>
      <c r="O219" s="578"/>
      <c r="P219" s="578"/>
      <c r="Q219" s="578"/>
      <c r="R219" s="578"/>
      <c r="S219" s="578"/>
      <c r="T219" s="578"/>
      <c r="U219" s="578"/>
      <c r="V219" s="578"/>
    </row>
    <row r="220" spans="1:22" s="35" customFormat="1" ht="15" customHeight="1" x14ac:dyDescent="0.3">
      <c r="A220" s="578"/>
      <c r="B220" s="578"/>
      <c r="C220" s="578"/>
      <c r="D220" s="578"/>
      <c r="E220" s="578"/>
      <c r="F220" s="578"/>
      <c r="G220" s="578"/>
      <c r="H220" s="578"/>
      <c r="I220" s="578"/>
      <c r="J220" s="578"/>
      <c r="K220" s="578"/>
      <c r="L220" s="578"/>
      <c r="M220" s="578"/>
      <c r="N220" s="578"/>
      <c r="O220" s="578"/>
      <c r="P220" s="578"/>
      <c r="Q220" s="578"/>
      <c r="R220" s="578"/>
      <c r="S220" s="578"/>
      <c r="T220" s="578"/>
      <c r="U220" s="578"/>
      <c r="V220" s="578"/>
    </row>
    <row r="221" spans="1:22" s="35" customFormat="1" ht="15" customHeight="1" x14ac:dyDescent="0.3">
      <c r="A221" s="73" t="s">
        <v>353</v>
      </c>
      <c r="B221" s="73"/>
      <c r="C221" s="73"/>
      <c r="D221" s="73"/>
      <c r="E221" s="73"/>
      <c r="F221" s="73"/>
      <c r="G221" s="73"/>
      <c r="H221" s="73"/>
      <c r="I221" s="73"/>
      <c r="J221" s="73"/>
      <c r="K221" s="73"/>
      <c r="L221" s="73"/>
      <c r="M221" s="73"/>
      <c r="N221" s="73"/>
      <c r="O221" s="73"/>
      <c r="P221" s="73"/>
      <c r="Q221" s="73"/>
      <c r="R221" s="73"/>
      <c r="S221" s="73"/>
      <c r="T221" s="73"/>
      <c r="U221" s="73"/>
      <c r="V221" s="73"/>
    </row>
    <row r="222" spans="1:22" s="35" customFormat="1" ht="15" customHeight="1" x14ac:dyDescent="0.3">
      <c r="A222" s="114" t="s">
        <v>376</v>
      </c>
      <c r="B222" s="73"/>
      <c r="C222" s="73"/>
      <c r="D222" s="73"/>
      <c r="E222" s="73"/>
      <c r="F222" s="73"/>
      <c r="G222" s="114" t="s">
        <v>1253</v>
      </c>
      <c r="H222" s="73"/>
      <c r="I222" s="73"/>
      <c r="J222" s="73"/>
      <c r="L222" s="73"/>
      <c r="M222" s="73"/>
      <c r="N222" s="73"/>
      <c r="O222" s="73"/>
      <c r="P222" s="73"/>
      <c r="Q222" s="73"/>
      <c r="R222" s="73"/>
      <c r="S222" s="73"/>
      <c r="T222" s="73"/>
      <c r="U222" s="73"/>
      <c r="V222" s="73"/>
    </row>
    <row r="223" spans="1:22" s="35" customFormat="1" ht="15" customHeight="1" x14ac:dyDescent="0.3">
      <c r="A223" s="114" t="s">
        <v>377</v>
      </c>
      <c r="B223" s="73"/>
      <c r="C223" s="73"/>
      <c r="D223" s="73"/>
      <c r="E223" s="73"/>
      <c r="F223" s="73"/>
      <c r="G223" s="114" t="s">
        <v>1254</v>
      </c>
      <c r="H223" s="73"/>
      <c r="I223" s="73"/>
      <c r="J223" s="73"/>
      <c r="L223" s="73"/>
      <c r="M223" s="73"/>
      <c r="N223" s="73"/>
      <c r="P223" s="73"/>
      <c r="Q223" s="73"/>
      <c r="R223" s="73"/>
      <c r="S223" s="73"/>
      <c r="T223" s="73"/>
      <c r="U223" s="73"/>
      <c r="V223" s="73"/>
    </row>
    <row r="224" spans="1:22" s="35" customFormat="1" ht="15" customHeight="1" x14ac:dyDescent="0.3">
      <c r="A224" s="114" t="s">
        <v>378</v>
      </c>
      <c r="B224" s="73"/>
      <c r="C224" s="73"/>
      <c r="D224" s="73"/>
      <c r="E224" s="73"/>
      <c r="F224" s="73"/>
      <c r="G224" s="114" t="s">
        <v>1214</v>
      </c>
      <c r="H224" s="73"/>
      <c r="I224" s="73"/>
      <c r="J224" s="73"/>
      <c r="L224" s="73"/>
      <c r="M224" s="73"/>
      <c r="N224" s="73"/>
      <c r="P224" s="73"/>
      <c r="Q224" s="73"/>
      <c r="R224" s="73"/>
      <c r="S224" s="73"/>
      <c r="T224" s="73"/>
      <c r="U224" s="73"/>
      <c r="V224" s="73"/>
    </row>
    <row r="225" spans="1:22" s="35" customFormat="1" ht="15" customHeight="1" x14ac:dyDescent="0.3">
      <c r="A225" s="35" t="s">
        <v>379</v>
      </c>
      <c r="G225" s="114" t="s">
        <v>386</v>
      </c>
    </row>
    <row r="226" spans="1:22" s="35" customFormat="1" ht="15" customHeight="1" x14ac:dyDescent="0.3">
      <c r="A226" s="114" t="s">
        <v>1251</v>
      </c>
      <c r="G226" s="35" t="s">
        <v>381</v>
      </c>
    </row>
    <row r="227" spans="1:22" s="35" customFormat="1" ht="15" customHeight="1" x14ac:dyDescent="0.3">
      <c r="A227" s="35" t="s">
        <v>380</v>
      </c>
      <c r="G227" s="35" t="s">
        <v>368</v>
      </c>
    </row>
    <row r="228" spans="1:22" s="35" customFormat="1" ht="15" customHeight="1" x14ac:dyDescent="0.3">
      <c r="A228" s="114" t="s">
        <v>383</v>
      </c>
      <c r="G228" s="35" t="s">
        <v>382</v>
      </c>
    </row>
    <row r="229" spans="1:22" s="35" customFormat="1" ht="15" customHeight="1" x14ac:dyDescent="0.3">
      <c r="A229" s="114" t="s">
        <v>1252</v>
      </c>
      <c r="K229" s="114"/>
    </row>
    <row r="230" spans="1:22" s="35" customFormat="1" x14ac:dyDescent="0.3"/>
    <row r="231" spans="1:22" s="35" customFormat="1" x14ac:dyDescent="0.3"/>
    <row r="232" spans="1:22" s="35" customFormat="1" x14ac:dyDescent="0.3"/>
    <row r="233" spans="1:22" s="35" customFormat="1" x14ac:dyDescent="0.3"/>
    <row r="234" spans="1:22" s="35" customFormat="1" x14ac:dyDescent="0.3"/>
    <row r="235" spans="1:22" s="35" customFormat="1" x14ac:dyDescent="0.3"/>
    <row r="236" spans="1:22" s="76" customFormat="1" x14ac:dyDescent="0.3"/>
    <row r="237" spans="1:22" s="76" customFormat="1" x14ac:dyDescent="0.3">
      <c r="B237" s="34"/>
      <c r="C237" s="35"/>
      <c r="D237" s="35"/>
      <c r="E237" s="35"/>
      <c r="F237" s="35"/>
      <c r="G237" s="35"/>
      <c r="H237" s="35"/>
      <c r="I237" s="35"/>
      <c r="J237" s="35"/>
      <c r="K237" s="35"/>
      <c r="L237" s="35"/>
      <c r="M237" s="35"/>
      <c r="N237" s="35"/>
      <c r="O237" s="35"/>
      <c r="P237" s="35"/>
      <c r="Q237" s="35"/>
      <c r="R237" s="35"/>
      <c r="S237" s="35"/>
      <c r="T237" s="35"/>
      <c r="U237" s="35"/>
      <c r="V237" s="35"/>
    </row>
    <row r="238" spans="1:22" s="76" customFormat="1" x14ac:dyDescent="0.3">
      <c r="B238" s="34"/>
      <c r="C238" s="35"/>
      <c r="D238" s="35"/>
      <c r="E238" s="35"/>
      <c r="F238" s="35"/>
      <c r="G238" s="35"/>
      <c r="H238" s="35"/>
      <c r="I238" s="35"/>
      <c r="J238" s="35"/>
      <c r="K238" s="35"/>
      <c r="L238" s="35"/>
      <c r="M238" s="35"/>
      <c r="N238" s="35"/>
      <c r="O238" s="35"/>
      <c r="P238" s="35"/>
      <c r="Q238" s="35"/>
      <c r="R238" s="35"/>
      <c r="S238" s="35"/>
      <c r="T238" s="35"/>
      <c r="U238" s="35"/>
      <c r="V238" s="35"/>
    </row>
    <row r="239" spans="1:22" s="76" customFormat="1" x14ac:dyDescent="0.3">
      <c r="B239" s="34"/>
      <c r="C239" s="35"/>
      <c r="D239" s="35"/>
      <c r="E239" s="35"/>
      <c r="F239" s="35"/>
      <c r="G239" s="35"/>
      <c r="H239" s="35"/>
      <c r="I239" s="35"/>
      <c r="J239" s="35"/>
      <c r="K239" s="35"/>
      <c r="L239" s="35"/>
      <c r="M239" s="35"/>
      <c r="N239" s="35"/>
      <c r="O239" s="35"/>
      <c r="P239" s="35"/>
      <c r="Q239" s="35"/>
      <c r="R239" s="35"/>
      <c r="S239" s="35"/>
      <c r="T239" s="35"/>
      <c r="U239" s="35"/>
      <c r="V239" s="35"/>
    </row>
    <row r="240" spans="1:22" s="76" customFormat="1" x14ac:dyDescent="0.3">
      <c r="B240" s="34"/>
      <c r="C240" s="35"/>
      <c r="D240" s="35"/>
      <c r="E240" s="35"/>
      <c r="F240" s="35"/>
      <c r="G240" s="35"/>
      <c r="H240" s="35"/>
      <c r="I240" s="35"/>
      <c r="J240" s="35"/>
      <c r="K240" s="35"/>
      <c r="L240" s="35"/>
      <c r="M240" s="35"/>
      <c r="N240" s="35"/>
      <c r="O240" s="35"/>
      <c r="P240" s="35"/>
      <c r="Q240" s="35"/>
      <c r="R240" s="35"/>
      <c r="S240" s="35"/>
      <c r="T240" s="35"/>
      <c r="U240" s="35"/>
      <c r="V240" s="35"/>
    </row>
    <row r="241" spans="1:22" s="81" customFormat="1" x14ac:dyDescent="0.25">
      <c r="A241" s="238"/>
      <c r="B241" s="79"/>
      <c r="C241" s="80"/>
      <c r="D241" s="80"/>
      <c r="E241" s="80"/>
      <c r="F241" s="80"/>
      <c r="G241" s="80"/>
      <c r="H241" s="80"/>
      <c r="I241" s="80"/>
      <c r="J241" s="80"/>
      <c r="K241" s="80"/>
      <c r="L241" s="80"/>
      <c r="M241" s="80"/>
      <c r="N241" s="80"/>
      <c r="O241" s="80"/>
      <c r="P241" s="80"/>
      <c r="Q241" s="80"/>
      <c r="R241" s="80"/>
      <c r="S241" s="80"/>
      <c r="T241" s="80"/>
      <c r="U241" s="80"/>
      <c r="V241" s="80"/>
    </row>
  </sheetData>
  <mergeCells count="50">
    <mergeCell ref="T2:T3"/>
    <mergeCell ref="A12:V12"/>
    <mergeCell ref="E2:R3"/>
    <mergeCell ref="A9:V9"/>
    <mergeCell ref="A11:V11"/>
    <mergeCell ref="U2:U3"/>
    <mergeCell ref="A2:A3"/>
    <mergeCell ref="B2:B3"/>
    <mergeCell ref="A203:A206"/>
    <mergeCell ref="C2:D3"/>
    <mergeCell ref="S2:S3"/>
    <mergeCell ref="B75:V75"/>
    <mergeCell ref="V2:V3"/>
    <mergeCell ref="A179:V179"/>
    <mergeCell ref="B190:V190"/>
    <mergeCell ref="A160:A178"/>
    <mergeCell ref="A180:A196"/>
    <mergeCell ref="A104:V104"/>
    <mergeCell ref="B160:V160"/>
    <mergeCell ref="B129:V129"/>
    <mergeCell ref="A125:A158"/>
    <mergeCell ref="A159:V159"/>
    <mergeCell ref="A99:A100"/>
    <mergeCell ref="A98:V98"/>
    <mergeCell ref="A219:V219"/>
    <mergeCell ref="A220:V220"/>
    <mergeCell ref="A217:V217"/>
    <mergeCell ref="A101:V101"/>
    <mergeCell ref="A209:V209"/>
    <mergeCell ref="A210:V210"/>
    <mergeCell ref="A211:V211"/>
    <mergeCell ref="A212:V212"/>
    <mergeCell ref="A213:V213"/>
    <mergeCell ref="A214:V214"/>
    <mergeCell ref="A198:A201"/>
    <mergeCell ref="A197:V197"/>
    <mergeCell ref="A124:V124"/>
    <mergeCell ref="A215:V215"/>
    <mergeCell ref="A216:V216"/>
    <mergeCell ref="A202:V202"/>
    <mergeCell ref="A102:A103"/>
    <mergeCell ref="B148:V148"/>
    <mergeCell ref="A4:V4"/>
    <mergeCell ref="A5:V5"/>
    <mergeCell ref="A7:V7"/>
    <mergeCell ref="A105:A123"/>
    <mergeCell ref="B55:V55"/>
    <mergeCell ref="A13:A67"/>
    <mergeCell ref="A69:A97"/>
    <mergeCell ref="A68:V68"/>
  </mergeCells>
  <conditionalFormatting sqref="U24">
    <cfRule type="containsText" dxfId="21" priority="1148" operator="containsText" text="High">
      <formula>NOT(ISERROR(SEARCH("High",U24)))</formula>
    </cfRule>
    <cfRule type="containsText" dxfId="20" priority="1149" operator="containsText" text="Medium">
      <formula>NOT(ISERROR(SEARCH("Medium",U24)))</formula>
    </cfRule>
    <cfRule type="containsText" dxfId="19" priority="1150" operator="containsText" text="Low">
      <formula>NOT(ISERROR(SEARCH("Low",U24)))</formula>
    </cfRule>
    <cfRule type="containsText" dxfId="18" priority="1260" operator="containsText" text="High">
      <formula>NOT(ISERROR(SEARCH("High",U24)))</formula>
    </cfRule>
    <cfRule type="containsText" dxfId="17" priority="1261" operator="containsText" text="Medium">
      <formula>NOT(ISERROR(SEARCH("Medium",U24)))</formula>
    </cfRule>
    <cfRule type="containsText" dxfId="16" priority="1262" operator="containsText" text="Low">
      <formula>NOT(ISERROR(SEARCH("Low",U24)))</formula>
    </cfRule>
  </conditionalFormatting>
  <printOptions horizontalCentered="1"/>
  <pageMargins left="0.196850393700787" right="0.196850393700787" top="0.39370078740157499" bottom="0.39370078740157499" header="0.31496062992126" footer="0.31496062992126"/>
  <pageSetup paperSize="9" scale="51" fitToHeight="0" orientation="landscape" r:id="rId1"/>
  <rowBreaks count="6" manualBreakCount="6">
    <brk id="34" max="21" man="1"/>
    <brk id="85" max="21" man="1"/>
    <brk id="111" max="21" man="1"/>
    <brk id="139" max="21" man="1"/>
    <brk id="168" max="21" man="1"/>
    <brk id="199"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pageSetUpPr fitToPage="1"/>
  </sheetPr>
  <dimension ref="A1:T136"/>
  <sheetViews>
    <sheetView view="pageBreakPreview" zoomScaleNormal="60" zoomScaleSheetLayoutView="100" workbookViewId="0">
      <pane xSplit="1" ySplit="3" topLeftCell="B4" activePane="bottomRight" state="frozen"/>
      <selection activeCell="A140" sqref="A140:U140"/>
      <selection pane="topRight" activeCell="A140" sqref="A140:U140"/>
      <selection pane="bottomLeft" activeCell="A140" sqref="A140:U140"/>
      <selection pane="bottomRight" activeCell="A140" sqref="A140:U140"/>
    </sheetView>
  </sheetViews>
  <sheetFormatPr defaultColWidth="9.1796875" defaultRowHeight="13.5" x14ac:dyDescent="0.25"/>
  <cols>
    <col min="1" max="1" width="26.453125" style="82" customWidth="1"/>
    <col min="2" max="2" width="27.453125" style="78" customWidth="1"/>
    <col min="3" max="3" width="17.26953125" style="29" customWidth="1"/>
    <col min="4" max="4" width="2.7265625" style="29" customWidth="1"/>
    <col min="5" max="5" width="17.26953125" style="29" customWidth="1"/>
    <col min="6" max="6" width="2.7265625" style="29" customWidth="1"/>
    <col min="7" max="7" width="17.26953125" style="29" customWidth="1"/>
    <col min="8" max="8" width="2.7265625" style="29" customWidth="1"/>
    <col min="9" max="9" width="19.81640625" style="29" customWidth="1"/>
    <col min="10" max="10" width="3.26953125" style="29" customWidth="1"/>
    <col min="11" max="11" width="19.81640625" style="29" customWidth="1"/>
    <col min="12" max="12" width="3.1796875" style="29" customWidth="1"/>
    <col min="13" max="13" width="19.81640625" style="29" customWidth="1"/>
    <col min="14" max="14" width="3.1796875" style="29" customWidth="1"/>
    <col min="15" max="15" width="19.81640625" style="29" customWidth="1"/>
    <col min="16" max="16" width="3.1796875" style="29" customWidth="1"/>
    <col min="17" max="17" width="17.26953125" style="29" customWidth="1"/>
    <col min="18" max="18" width="13.26953125" style="29" customWidth="1"/>
    <col min="19" max="19" width="18.453125" style="29" customWidth="1"/>
    <col min="20" max="20" width="18.54296875" style="29" customWidth="1"/>
    <col min="21" max="16384" width="9.1796875" style="80"/>
  </cols>
  <sheetData>
    <row r="1" spans="1:20" s="35" customFormat="1" ht="12.4" customHeight="1" x14ac:dyDescent="0.3">
      <c r="A1" s="31"/>
      <c r="B1" s="32"/>
      <c r="C1" s="33"/>
      <c r="D1" s="33"/>
      <c r="E1" s="33"/>
      <c r="F1" s="33"/>
      <c r="G1" s="33"/>
      <c r="H1" s="33"/>
      <c r="I1" s="33"/>
      <c r="J1" s="33"/>
      <c r="K1" s="33"/>
      <c r="L1" s="33"/>
      <c r="M1" s="33"/>
      <c r="N1" s="33"/>
      <c r="O1" s="33"/>
      <c r="P1" s="33"/>
      <c r="Q1" s="33"/>
      <c r="R1" s="33"/>
      <c r="S1" s="33"/>
      <c r="T1" s="33"/>
    </row>
    <row r="2" spans="1:20" s="35" customFormat="1" ht="39.65" customHeight="1" x14ac:dyDescent="0.3">
      <c r="A2" s="576" t="s">
        <v>97</v>
      </c>
      <c r="B2" s="570" t="s">
        <v>96</v>
      </c>
      <c r="C2" s="572" t="s">
        <v>1216</v>
      </c>
      <c r="D2" s="573"/>
      <c r="E2" s="561" t="s">
        <v>113</v>
      </c>
      <c r="F2" s="562"/>
      <c r="G2" s="562"/>
      <c r="H2" s="562"/>
      <c r="I2" s="562"/>
      <c r="J2" s="562"/>
      <c r="K2" s="562"/>
      <c r="L2" s="562"/>
      <c r="M2" s="562"/>
      <c r="N2" s="562"/>
      <c r="O2" s="562"/>
      <c r="P2" s="563"/>
      <c r="Q2" s="570" t="s">
        <v>1187</v>
      </c>
      <c r="R2" s="570" t="s">
        <v>302</v>
      </c>
      <c r="S2" s="570" t="s">
        <v>1188</v>
      </c>
      <c r="T2" s="570" t="s">
        <v>1189</v>
      </c>
    </row>
    <row r="3" spans="1:20" s="35" customFormat="1" ht="39.65" customHeight="1" x14ac:dyDescent="0.3">
      <c r="A3" s="577"/>
      <c r="B3" s="571"/>
      <c r="C3" s="574"/>
      <c r="D3" s="575"/>
      <c r="E3" s="564"/>
      <c r="F3" s="565"/>
      <c r="G3" s="565"/>
      <c r="H3" s="565"/>
      <c r="I3" s="565"/>
      <c r="J3" s="565"/>
      <c r="K3" s="565"/>
      <c r="L3" s="565"/>
      <c r="M3" s="565"/>
      <c r="N3" s="565"/>
      <c r="O3" s="565"/>
      <c r="P3" s="566"/>
      <c r="Q3" s="571"/>
      <c r="R3" s="571"/>
      <c r="S3" s="571"/>
      <c r="T3" s="571"/>
    </row>
    <row r="4" spans="1:20" s="35" customFormat="1" ht="15" customHeight="1" x14ac:dyDescent="0.3">
      <c r="A4" s="595" t="s">
        <v>734</v>
      </c>
      <c r="B4" s="596"/>
      <c r="C4" s="596"/>
      <c r="D4" s="596"/>
      <c r="E4" s="596"/>
      <c r="F4" s="596"/>
      <c r="G4" s="596"/>
      <c r="H4" s="596"/>
      <c r="I4" s="596"/>
      <c r="J4" s="596"/>
      <c r="K4" s="596"/>
      <c r="L4" s="596"/>
      <c r="M4" s="596"/>
      <c r="N4" s="596"/>
      <c r="O4" s="596"/>
      <c r="P4" s="596"/>
      <c r="Q4" s="596"/>
      <c r="R4" s="596"/>
      <c r="S4" s="596"/>
      <c r="T4" s="597"/>
    </row>
    <row r="5" spans="1:20" s="35" customFormat="1" ht="15" customHeight="1" x14ac:dyDescent="0.3">
      <c r="A5" s="592" t="s">
        <v>98</v>
      </c>
      <c r="B5" s="593"/>
      <c r="C5" s="593"/>
      <c r="D5" s="593"/>
      <c r="E5" s="593"/>
      <c r="F5" s="593"/>
      <c r="G5" s="593"/>
      <c r="H5" s="593"/>
      <c r="I5" s="593"/>
      <c r="J5" s="593"/>
      <c r="K5" s="593"/>
      <c r="L5" s="593"/>
      <c r="M5" s="593"/>
      <c r="N5" s="593"/>
      <c r="O5" s="593"/>
      <c r="P5" s="593"/>
      <c r="Q5" s="593"/>
      <c r="R5" s="593"/>
      <c r="S5" s="593"/>
      <c r="T5" s="594"/>
    </row>
    <row r="6" spans="1:20" s="35" customFormat="1" ht="15" customHeight="1" x14ac:dyDescent="0.3">
      <c r="A6" s="37" t="s">
        <v>508</v>
      </c>
      <c r="B6" s="38"/>
      <c r="C6" s="38"/>
      <c r="D6" s="38"/>
      <c r="E6" s="38"/>
      <c r="F6" s="38"/>
      <c r="G6" s="38"/>
      <c r="H6" s="38"/>
      <c r="I6" s="38"/>
      <c r="J6" s="38"/>
      <c r="K6" s="38"/>
      <c r="L6" s="38"/>
      <c r="M6" s="38"/>
      <c r="N6" s="38"/>
      <c r="O6" s="38"/>
      <c r="P6" s="38"/>
      <c r="Q6" s="38"/>
      <c r="R6" s="38"/>
      <c r="S6" s="38"/>
      <c r="T6" s="39"/>
    </row>
    <row r="7" spans="1:20" s="35" customFormat="1" ht="15" customHeight="1" x14ac:dyDescent="0.3">
      <c r="A7" s="592" t="s">
        <v>99</v>
      </c>
      <c r="B7" s="593"/>
      <c r="C7" s="593"/>
      <c r="D7" s="593"/>
      <c r="E7" s="593"/>
      <c r="F7" s="593"/>
      <c r="G7" s="593"/>
      <c r="H7" s="593"/>
      <c r="I7" s="593"/>
      <c r="J7" s="593"/>
      <c r="K7" s="593"/>
      <c r="L7" s="593"/>
      <c r="M7" s="593"/>
      <c r="N7" s="593"/>
      <c r="O7" s="593"/>
      <c r="P7" s="593"/>
      <c r="Q7" s="593"/>
      <c r="R7" s="593"/>
      <c r="S7" s="593"/>
      <c r="T7" s="594"/>
    </row>
    <row r="8" spans="1:20" s="35" customFormat="1" ht="15" customHeight="1" x14ac:dyDescent="0.3">
      <c r="A8" s="37" t="s">
        <v>575</v>
      </c>
      <c r="B8" s="38"/>
      <c r="C8" s="38"/>
      <c r="D8" s="38"/>
      <c r="E8" s="38"/>
      <c r="F8" s="38"/>
      <c r="G8" s="38"/>
      <c r="H8" s="38"/>
      <c r="I8" s="38"/>
      <c r="J8" s="38"/>
      <c r="K8" s="38"/>
      <c r="L8" s="38"/>
      <c r="M8" s="38"/>
      <c r="N8" s="38"/>
      <c r="O8" s="38"/>
      <c r="P8" s="38"/>
      <c r="Q8" s="38"/>
      <c r="R8" s="38"/>
      <c r="S8" s="38"/>
      <c r="T8" s="39"/>
    </row>
    <row r="9" spans="1:20" s="35" customFormat="1" ht="15" customHeight="1" x14ac:dyDescent="0.3">
      <c r="A9" s="592" t="s">
        <v>168</v>
      </c>
      <c r="B9" s="593"/>
      <c r="C9" s="593"/>
      <c r="D9" s="593"/>
      <c r="E9" s="593"/>
      <c r="F9" s="593"/>
      <c r="G9" s="593"/>
      <c r="H9" s="593"/>
      <c r="I9" s="593"/>
      <c r="J9" s="593"/>
      <c r="K9" s="593"/>
      <c r="L9" s="593"/>
      <c r="M9" s="593"/>
      <c r="N9" s="593"/>
      <c r="O9" s="593"/>
      <c r="P9" s="593"/>
      <c r="Q9" s="593"/>
      <c r="R9" s="593"/>
      <c r="S9" s="593"/>
      <c r="T9" s="594"/>
    </row>
    <row r="10" spans="1:20" s="35" customFormat="1" ht="15" customHeight="1" x14ac:dyDescent="0.3">
      <c r="A10" s="67" t="s">
        <v>735</v>
      </c>
      <c r="B10" s="53"/>
      <c r="C10" s="53"/>
      <c r="D10" s="53"/>
      <c r="E10" s="53"/>
      <c r="F10" s="53"/>
      <c r="G10" s="53"/>
      <c r="H10" s="53"/>
      <c r="I10" s="53"/>
      <c r="J10" s="53"/>
      <c r="K10" s="53"/>
      <c r="L10" s="53"/>
      <c r="M10" s="53"/>
      <c r="N10" s="53"/>
      <c r="O10" s="53"/>
      <c r="P10" s="53"/>
      <c r="Q10" s="53"/>
      <c r="R10" s="53"/>
      <c r="S10" s="53"/>
      <c r="T10" s="55"/>
    </row>
    <row r="11" spans="1:20" s="35" customFormat="1" ht="15" customHeight="1" x14ac:dyDescent="0.3">
      <c r="A11" s="579" t="s">
        <v>169</v>
      </c>
      <c r="B11" s="580"/>
      <c r="C11" s="580"/>
      <c r="D11" s="580"/>
      <c r="E11" s="580"/>
      <c r="F11" s="580"/>
      <c r="G11" s="580"/>
      <c r="H11" s="580"/>
      <c r="I11" s="580"/>
      <c r="J11" s="580"/>
      <c r="K11" s="580"/>
      <c r="L11" s="580"/>
      <c r="M11" s="580"/>
      <c r="N11" s="580"/>
      <c r="O11" s="580"/>
      <c r="P11" s="580"/>
      <c r="Q11" s="580"/>
      <c r="R11" s="580"/>
      <c r="S11" s="580"/>
      <c r="T11" s="581"/>
    </row>
    <row r="12" spans="1:20" s="35" customFormat="1" ht="15" customHeight="1" x14ac:dyDescent="0.3">
      <c r="A12" s="582" t="s">
        <v>170</v>
      </c>
      <c r="B12" s="618" t="s">
        <v>1054</v>
      </c>
      <c r="C12" s="618"/>
      <c r="D12" s="618"/>
      <c r="E12" s="618"/>
      <c r="F12" s="618"/>
      <c r="G12" s="618"/>
      <c r="H12" s="618"/>
      <c r="I12" s="618"/>
      <c r="J12" s="618"/>
      <c r="K12" s="618"/>
      <c r="L12" s="618"/>
      <c r="M12" s="618"/>
      <c r="N12" s="618"/>
      <c r="O12" s="618"/>
      <c r="P12" s="618"/>
      <c r="Q12" s="618"/>
      <c r="R12" s="618"/>
      <c r="S12" s="618"/>
      <c r="T12" s="619"/>
    </row>
    <row r="13" spans="1:20" s="35" customFormat="1" ht="53.5" customHeight="1" x14ac:dyDescent="0.3">
      <c r="A13" s="583"/>
      <c r="B13" s="539" t="s">
        <v>1055</v>
      </c>
      <c r="C13" s="205">
        <v>5.12</v>
      </c>
      <c r="D13" s="139"/>
      <c r="E13" s="151"/>
      <c r="F13" s="151"/>
      <c r="G13" s="151"/>
      <c r="H13" s="151"/>
      <c r="I13" s="151"/>
      <c r="J13" s="151"/>
      <c r="K13" s="151"/>
      <c r="L13" s="151"/>
      <c r="M13" s="151">
        <v>2</v>
      </c>
      <c r="N13" s="148"/>
      <c r="O13" s="151"/>
      <c r="P13" s="148"/>
      <c r="Q13" s="148">
        <v>0</v>
      </c>
      <c r="R13" s="129"/>
      <c r="S13" s="106" t="s">
        <v>783</v>
      </c>
      <c r="T13" s="362" t="s">
        <v>171</v>
      </c>
    </row>
    <row r="14" spans="1:20" s="35" customFormat="1" ht="15" customHeight="1" x14ac:dyDescent="0.3">
      <c r="A14" s="583"/>
      <c r="B14" s="336"/>
      <c r="C14" s="143">
        <v>2019</v>
      </c>
      <c r="D14" s="143"/>
      <c r="E14" s="143"/>
      <c r="F14" s="143"/>
      <c r="G14" s="143"/>
      <c r="H14" s="143"/>
      <c r="I14" s="143"/>
      <c r="J14" s="143"/>
      <c r="K14" s="143">
        <v>2020</v>
      </c>
      <c r="L14" s="143"/>
      <c r="M14" s="143">
        <v>2021</v>
      </c>
      <c r="N14" s="143"/>
      <c r="O14" s="143">
        <v>2022</v>
      </c>
      <c r="P14" s="143"/>
      <c r="Q14" s="143">
        <v>2022</v>
      </c>
      <c r="R14" s="51"/>
      <c r="S14" s="51"/>
      <c r="T14" s="52"/>
    </row>
    <row r="15" spans="1:20" s="35" customFormat="1" ht="55.9" customHeight="1" x14ac:dyDescent="0.3">
      <c r="A15" s="583"/>
      <c r="B15" s="539" t="s">
        <v>1056</v>
      </c>
      <c r="C15" s="151">
        <v>39.06</v>
      </c>
      <c r="D15" s="139"/>
      <c r="E15" s="151"/>
      <c r="F15" s="151"/>
      <c r="G15" s="151"/>
      <c r="H15" s="151"/>
      <c r="I15" s="151"/>
      <c r="J15" s="151"/>
      <c r="K15" s="151"/>
      <c r="L15" s="151"/>
      <c r="M15" s="266">
        <v>31.4</v>
      </c>
      <c r="N15" s="148"/>
      <c r="O15" s="151"/>
      <c r="P15" s="148"/>
      <c r="Q15" s="148">
        <v>25.78</v>
      </c>
      <c r="R15" s="45"/>
      <c r="S15" s="88" t="s">
        <v>783</v>
      </c>
      <c r="T15" s="93" t="s">
        <v>171</v>
      </c>
    </row>
    <row r="16" spans="1:20" s="35" customFormat="1" ht="15" customHeight="1" x14ac:dyDescent="0.3">
      <c r="A16" s="583"/>
      <c r="B16" s="515"/>
      <c r="C16" s="143">
        <v>2019</v>
      </c>
      <c r="D16" s="143"/>
      <c r="E16" s="143"/>
      <c r="F16" s="143"/>
      <c r="G16" s="143"/>
      <c r="H16" s="143"/>
      <c r="I16" s="143"/>
      <c r="J16" s="143"/>
      <c r="K16" s="143">
        <v>2020</v>
      </c>
      <c r="L16" s="143"/>
      <c r="M16" s="143">
        <v>2021</v>
      </c>
      <c r="N16" s="143"/>
      <c r="O16" s="143">
        <v>2022</v>
      </c>
      <c r="P16" s="143"/>
      <c r="Q16" s="143">
        <v>2022</v>
      </c>
      <c r="R16" s="51"/>
      <c r="S16" s="51"/>
      <c r="T16" s="52"/>
    </row>
    <row r="17" spans="1:20" s="35" customFormat="1" ht="55.9" customHeight="1" x14ac:dyDescent="0.3">
      <c r="A17" s="583"/>
      <c r="B17" s="540" t="s">
        <v>1255</v>
      </c>
      <c r="C17" s="151">
        <v>1066</v>
      </c>
      <c r="D17" s="139"/>
      <c r="E17" s="148"/>
      <c r="F17" s="139"/>
      <c r="G17" s="148"/>
      <c r="H17" s="139"/>
      <c r="I17" s="284">
        <v>640.1</v>
      </c>
      <c r="J17" s="284"/>
      <c r="K17" s="284">
        <v>596.9</v>
      </c>
      <c r="L17" s="284"/>
      <c r="M17" s="284">
        <v>935.1</v>
      </c>
      <c r="N17" s="148"/>
      <c r="O17" s="148"/>
      <c r="P17" s="148"/>
      <c r="Q17" s="148">
        <v>0</v>
      </c>
      <c r="R17" s="141"/>
      <c r="S17" s="283" t="s">
        <v>782</v>
      </c>
      <c r="T17" s="430" t="s">
        <v>0</v>
      </c>
    </row>
    <row r="18" spans="1:20" s="35" customFormat="1" ht="15" customHeight="1" x14ac:dyDescent="0.3">
      <c r="A18" s="583"/>
      <c r="B18" s="219"/>
      <c r="C18" s="143">
        <v>2017</v>
      </c>
      <c r="D18" s="143"/>
      <c r="E18" s="143"/>
      <c r="F18" s="143"/>
      <c r="G18" s="143">
        <v>2018</v>
      </c>
      <c r="H18" s="143"/>
      <c r="I18" s="143">
        <v>2019</v>
      </c>
      <c r="J18" s="143"/>
      <c r="K18" s="143">
        <v>2020</v>
      </c>
      <c r="L18" s="143"/>
      <c r="M18" s="143">
        <v>2021</v>
      </c>
      <c r="N18" s="143"/>
      <c r="O18" s="143">
        <v>2022</v>
      </c>
      <c r="P18" s="143"/>
      <c r="Q18" s="143">
        <v>2022</v>
      </c>
      <c r="R18" s="140"/>
      <c r="S18" s="140"/>
      <c r="T18" s="146"/>
    </row>
    <row r="19" spans="1:20" s="35" customFormat="1" ht="69.75" customHeight="1" x14ac:dyDescent="0.3">
      <c r="A19" s="583"/>
      <c r="B19" s="540" t="s">
        <v>736</v>
      </c>
      <c r="C19" s="205" t="s">
        <v>737</v>
      </c>
      <c r="D19" s="139"/>
      <c r="E19" s="151">
        <v>173</v>
      </c>
      <c r="F19" s="151"/>
      <c r="G19" s="151">
        <v>319</v>
      </c>
      <c r="H19" s="151"/>
      <c r="I19" s="151">
        <v>1607</v>
      </c>
      <c r="J19" s="151"/>
      <c r="K19" s="151">
        <v>9441</v>
      </c>
      <c r="L19" s="151"/>
      <c r="M19" s="151">
        <v>42807</v>
      </c>
      <c r="N19" s="148"/>
      <c r="O19" s="151">
        <v>10355</v>
      </c>
      <c r="P19" s="148"/>
      <c r="Q19" s="148">
        <v>0</v>
      </c>
      <c r="R19" s="129"/>
      <c r="S19" s="106" t="s">
        <v>783</v>
      </c>
      <c r="T19" s="362" t="s">
        <v>171</v>
      </c>
    </row>
    <row r="20" spans="1:20" s="35" customFormat="1" ht="15" customHeight="1" x14ac:dyDescent="0.3">
      <c r="A20" s="583"/>
      <c r="B20" s="219"/>
      <c r="C20" s="143">
        <v>2016</v>
      </c>
      <c r="D20" s="143"/>
      <c r="E20" s="143">
        <v>2017</v>
      </c>
      <c r="F20" s="143"/>
      <c r="G20" s="143">
        <v>2018</v>
      </c>
      <c r="H20" s="143"/>
      <c r="I20" s="143">
        <v>2019</v>
      </c>
      <c r="J20" s="143"/>
      <c r="K20" s="143">
        <v>2020</v>
      </c>
      <c r="L20" s="143"/>
      <c r="M20" s="143">
        <v>2021</v>
      </c>
      <c r="N20" s="143"/>
      <c r="O20" s="143">
        <v>2022</v>
      </c>
      <c r="P20" s="143"/>
      <c r="Q20" s="143">
        <v>2022</v>
      </c>
      <c r="R20" s="51"/>
      <c r="S20" s="51"/>
      <c r="T20" s="52"/>
    </row>
    <row r="21" spans="1:20" s="35" customFormat="1" ht="69.75" customHeight="1" x14ac:dyDescent="0.3">
      <c r="A21" s="583"/>
      <c r="B21" s="540" t="s">
        <v>738</v>
      </c>
      <c r="C21" s="151" t="s">
        <v>739</v>
      </c>
      <c r="D21" s="139"/>
      <c r="E21" s="151">
        <v>340</v>
      </c>
      <c r="F21" s="151"/>
      <c r="G21" s="151">
        <v>339</v>
      </c>
      <c r="H21" s="151"/>
      <c r="I21" s="151">
        <v>154</v>
      </c>
      <c r="J21" s="151"/>
      <c r="K21" s="151">
        <v>65</v>
      </c>
      <c r="L21" s="151"/>
      <c r="M21" s="151">
        <v>224</v>
      </c>
      <c r="N21" s="148"/>
      <c r="O21" s="151">
        <v>319</v>
      </c>
      <c r="P21" s="148"/>
      <c r="Q21" s="148">
        <v>0</v>
      </c>
      <c r="R21" s="45"/>
      <c r="S21" s="88" t="s">
        <v>783</v>
      </c>
      <c r="T21" s="93" t="s">
        <v>171</v>
      </c>
    </row>
    <row r="22" spans="1:20" s="35" customFormat="1" ht="15" customHeight="1" x14ac:dyDescent="0.3">
      <c r="A22" s="583"/>
      <c r="B22" s="515"/>
      <c r="C22" s="143">
        <v>2016</v>
      </c>
      <c r="D22" s="143"/>
      <c r="E22" s="143">
        <v>2017</v>
      </c>
      <c r="F22" s="143"/>
      <c r="G22" s="143">
        <v>2018</v>
      </c>
      <c r="H22" s="143"/>
      <c r="I22" s="143">
        <v>2019</v>
      </c>
      <c r="J22" s="143"/>
      <c r="K22" s="143">
        <v>2020</v>
      </c>
      <c r="L22" s="143"/>
      <c r="M22" s="143">
        <v>2021</v>
      </c>
      <c r="N22" s="143"/>
      <c r="O22" s="143">
        <v>2022</v>
      </c>
      <c r="P22" s="143"/>
      <c r="Q22" s="143">
        <v>2022</v>
      </c>
      <c r="R22" s="51"/>
      <c r="S22" s="51"/>
      <c r="T22" s="52"/>
    </row>
    <row r="23" spans="1:20" s="35" customFormat="1" ht="69.75" customHeight="1" x14ac:dyDescent="0.3">
      <c r="A23" s="583"/>
      <c r="B23" s="540" t="s">
        <v>740</v>
      </c>
      <c r="C23" s="205" t="s">
        <v>741</v>
      </c>
      <c r="D23" s="139"/>
      <c r="E23" s="151">
        <v>65</v>
      </c>
      <c r="F23" s="151"/>
      <c r="G23" s="151">
        <v>89</v>
      </c>
      <c r="H23" s="151"/>
      <c r="I23" s="151">
        <v>22</v>
      </c>
      <c r="J23" s="151"/>
      <c r="K23" s="151">
        <v>38</v>
      </c>
      <c r="L23" s="151"/>
      <c r="M23" s="151">
        <v>89</v>
      </c>
      <c r="N23" s="148"/>
      <c r="O23" s="151">
        <v>175</v>
      </c>
      <c r="P23" s="148"/>
      <c r="Q23" s="148">
        <v>0</v>
      </c>
      <c r="R23" s="129"/>
      <c r="S23" s="106" t="s">
        <v>783</v>
      </c>
      <c r="T23" s="362" t="s">
        <v>171</v>
      </c>
    </row>
    <row r="24" spans="1:20" s="35" customFormat="1" ht="15" customHeight="1" x14ac:dyDescent="0.3">
      <c r="A24" s="583"/>
      <c r="B24" s="219"/>
      <c r="C24" s="143">
        <v>2016</v>
      </c>
      <c r="D24" s="143"/>
      <c r="E24" s="143">
        <v>2017</v>
      </c>
      <c r="F24" s="143"/>
      <c r="G24" s="143">
        <v>2018</v>
      </c>
      <c r="H24" s="143"/>
      <c r="I24" s="143">
        <v>2019</v>
      </c>
      <c r="J24" s="143"/>
      <c r="K24" s="143">
        <v>2020</v>
      </c>
      <c r="L24" s="143"/>
      <c r="M24" s="143">
        <v>2021</v>
      </c>
      <c r="N24" s="143"/>
      <c r="O24" s="143">
        <v>2022</v>
      </c>
      <c r="P24" s="143"/>
      <c r="Q24" s="143">
        <v>2022</v>
      </c>
      <c r="R24" s="51"/>
      <c r="S24" s="51"/>
      <c r="T24" s="52"/>
    </row>
    <row r="25" spans="1:20" s="35" customFormat="1" ht="69.75" customHeight="1" x14ac:dyDescent="0.3">
      <c r="A25" s="583"/>
      <c r="B25" s="540" t="s">
        <v>742</v>
      </c>
      <c r="C25" s="151" t="s">
        <v>743</v>
      </c>
      <c r="D25" s="139"/>
      <c r="E25" s="151">
        <v>361</v>
      </c>
      <c r="F25" s="151"/>
      <c r="G25" s="151">
        <v>26</v>
      </c>
      <c r="H25" s="151"/>
      <c r="I25" s="151">
        <v>423</v>
      </c>
      <c r="J25" s="151"/>
      <c r="K25" s="151">
        <v>20</v>
      </c>
      <c r="L25" s="151"/>
      <c r="M25" s="151">
        <v>9</v>
      </c>
      <c r="N25" s="148"/>
      <c r="O25" s="151">
        <v>11</v>
      </c>
      <c r="P25" s="148"/>
      <c r="Q25" s="148">
        <v>0</v>
      </c>
      <c r="R25" s="45"/>
      <c r="S25" s="106" t="s">
        <v>783</v>
      </c>
      <c r="T25" s="362" t="s">
        <v>171</v>
      </c>
    </row>
    <row r="26" spans="1:20" s="35" customFormat="1" ht="15" customHeight="1" x14ac:dyDescent="0.3">
      <c r="A26" s="583"/>
      <c r="B26" s="515"/>
      <c r="C26" s="48">
        <v>2016</v>
      </c>
      <c r="D26" s="48"/>
      <c r="E26" s="143">
        <v>2017</v>
      </c>
      <c r="F26" s="48"/>
      <c r="G26" s="143">
        <v>2018</v>
      </c>
      <c r="H26" s="143"/>
      <c r="I26" s="143">
        <v>2019</v>
      </c>
      <c r="J26" s="143"/>
      <c r="K26" s="143">
        <v>2020</v>
      </c>
      <c r="L26" s="143"/>
      <c r="M26" s="143">
        <v>2021</v>
      </c>
      <c r="N26" s="143"/>
      <c r="O26" s="143">
        <v>2022</v>
      </c>
      <c r="P26" s="143"/>
      <c r="Q26" s="143">
        <v>2022</v>
      </c>
      <c r="R26" s="51"/>
      <c r="S26" s="51"/>
      <c r="T26" s="52"/>
    </row>
    <row r="27" spans="1:20" s="35" customFormat="1" ht="69.75" customHeight="1" x14ac:dyDescent="0.3">
      <c r="A27" s="583"/>
      <c r="B27" s="540" t="s">
        <v>744</v>
      </c>
      <c r="C27" s="205" t="s">
        <v>745</v>
      </c>
      <c r="D27" s="139"/>
      <c r="E27" s="151">
        <v>5098532</v>
      </c>
      <c r="F27" s="151"/>
      <c r="G27" s="151">
        <v>10904731</v>
      </c>
      <c r="H27" s="151"/>
      <c r="I27" s="151">
        <v>11799538</v>
      </c>
      <c r="J27" s="151"/>
      <c r="K27" s="151">
        <v>10194947</v>
      </c>
      <c r="L27" s="151"/>
      <c r="M27" s="151">
        <v>15761720</v>
      </c>
      <c r="N27" s="148"/>
      <c r="O27" s="151">
        <v>11562023</v>
      </c>
      <c r="P27" s="148"/>
      <c r="Q27" s="148">
        <v>0</v>
      </c>
      <c r="R27" s="129"/>
      <c r="S27" s="106" t="s">
        <v>783</v>
      </c>
      <c r="T27" s="362" t="s">
        <v>784</v>
      </c>
    </row>
    <row r="28" spans="1:20" s="35" customFormat="1" ht="15" customHeight="1" x14ac:dyDescent="0.3">
      <c r="A28" s="583"/>
      <c r="B28" s="219"/>
      <c r="C28" s="143">
        <v>2016</v>
      </c>
      <c r="D28" s="143"/>
      <c r="E28" s="143">
        <v>2017</v>
      </c>
      <c r="F28" s="143"/>
      <c r="G28" s="143">
        <v>2018</v>
      </c>
      <c r="H28" s="143"/>
      <c r="I28" s="143">
        <v>2019</v>
      </c>
      <c r="J28" s="143"/>
      <c r="K28" s="143">
        <v>2020</v>
      </c>
      <c r="L28" s="143"/>
      <c r="M28" s="143">
        <v>2021</v>
      </c>
      <c r="N28" s="143"/>
      <c r="O28" s="143">
        <v>2022</v>
      </c>
      <c r="P28" s="143"/>
      <c r="Q28" s="143">
        <v>2022</v>
      </c>
      <c r="R28" s="51"/>
      <c r="S28" s="51"/>
      <c r="T28" s="52"/>
    </row>
    <row r="29" spans="1:20" s="35" customFormat="1" ht="81.75" customHeight="1" x14ac:dyDescent="0.3">
      <c r="A29" s="583"/>
      <c r="B29" s="540" t="s">
        <v>746</v>
      </c>
      <c r="C29" s="151" t="s">
        <v>747</v>
      </c>
      <c r="D29" s="139"/>
      <c r="E29" s="151">
        <v>697695</v>
      </c>
      <c r="F29" s="151"/>
      <c r="G29" s="151">
        <v>107152</v>
      </c>
      <c r="H29" s="151"/>
      <c r="I29" s="151">
        <v>81314</v>
      </c>
      <c r="J29" s="151"/>
      <c r="K29" s="151">
        <v>57808</v>
      </c>
      <c r="L29" s="151"/>
      <c r="M29" s="151">
        <v>298965</v>
      </c>
      <c r="N29" s="148"/>
      <c r="O29" s="151">
        <v>87598</v>
      </c>
      <c r="P29" s="148"/>
      <c r="Q29" s="148">
        <v>0</v>
      </c>
      <c r="R29" s="45"/>
      <c r="S29" s="106" t="s">
        <v>783</v>
      </c>
      <c r="T29" s="362" t="s">
        <v>784</v>
      </c>
    </row>
    <row r="30" spans="1:20" s="35" customFormat="1" ht="15" customHeight="1" x14ac:dyDescent="0.3">
      <c r="A30" s="583"/>
      <c r="B30" s="515"/>
      <c r="C30" s="48">
        <v>2016</v>
      </c>
      <c r="D30" s="48"/>
      <c r="E30" s="143">
        <v>2017</v>
      </c>
      <c r="F30" s="48"/>
      <c r="G30" s="143">
        <v>2018</v>
      </c>
      <c r="H30" s="143"/>
      <c r="I30" s="143">
        <v>2019</v>
      </c>
      <c r="J30" s="143"/>
      <c r="K30" s="143">
        <v>2020</v>
      </c>
      <c r="L30" s="143"/>
      <c r="M30" s="143">
        <v>2021</v>
      </c>
      <c r="N30" s="143"/>
      <c r="O30" s="143">
        <v>2022</v>
      </c>
      <c r="P30" s="143"/>
      <c r="Q30" s="143">
        <v>2022</v>
      </c>
      <c r="R30" s="51"/>
      <c r="S30" s="51"/>
      <c r="T30" s="52"/>
    </row>
    <row r="31" spans="1:20" s="35" customFormat="1" ht="15" customHeight="1" x14ac:dyDescent="0.3">
      <c r="A31" s="583"/>
      <c r="B31" s="598" t="s">
        <v>106</v>
      </c>
      <c r="C31" s="598"/>
      <c r="D31" s="598"/>
      <c r="E31" s="598"/>
      <c r="F31" s="598"/>
      <c r="G31" s="598"/>
      <c r="H31" s="598"/>
      <c r="I31" s="598"/>
      <c r="J31" s="598"/>
      <c r="K31" s="598"/>
      <c r="L31" s="598"/>
      <c r="M31" s="598"/>
      <c r="N31" s="598"/>
      <c r="O31" s="598"/>
      <c r="P31" s="598"/>
      <c r="Q31" s="598"/>
      <c r="R31" s="598"/>
      <c r="S31" s="598"/>
      <c r="T31" s="599"/>
    </row>
    <row r="32" spans="1:20" s="35" customFormat="1" ht="15" customHeight="1" x14ac:dyDescent="0.3">
      <c r="A32" s="583"/>
      <c r="B32" s="647" t="s">
        <v>748</v>
      </c>
      <c r="C32" s="647"/>
      <c r="D32" s="647"/>
      <c r="E32" s="647"/>
      <c r="F32" s="647"/>
      <c r="G32" s="647"/>
      <c r="H32" s="647"/>
      <c r="I32" s="647"/>
      <c r="J32" s="647"/>
      <c r="K32" s="647"/>
      <c r="L32" s="647"/>
      <c r="M32" s="647"/>
      <c r="N32" s="647"/>
      <c r="O32" s="647"/>
      <c r="P32" s="647"/>
      <c r="Q32" s="647"/>
      <c r="R32" s="647"/>
      <c r="S32" s="647"/>
      <c r="T32" s="648"/>
    </row>
    <row r="33" spans="1:20" s="35" customFormat="1" ht="68.25" customHeight="1" x14ac:dyDescent="0.3">
      <c r="A33" s="583"/>
      <c r="B33" s="540" t="s">
        <v>749</v>
      </c>
      <c r="C33" s="151">
        <v>1799633</v>
      </c>
      <c r="D33" s="139"/>
      <c r="E33" s="151">
        <v>1804746</v>
      </c>
      <c r="F33" s="151"/>
      <c r="G33" s="151">
        <v>1809193</v>
      </c>
      <c r="H33" s="151"/>
      <c r="I33" s="151">
        <v>1852527</v>
      </c>
      <c r="J33" s="151"/>
      <c r="K33" s="151">
        <v>1867624</v>
      </c>
      <c r="L33" s="151"/>
      <c r="M33" s="151">
        <v>1993377</v>
      </c>
      <c r="N33" s="148"/>
      <c r="O33" s="151">
        <v>1410664</v>
      </c>
      <c r="P33" s="148"/>
      <c r="Q33" s="151">
        <v>1936868</v>
      </c>
      <c r="R33" s="141"/>
      <c r="S33" s="106" t="s">
        <v>172</v>
      </c>
      <c r="T33" s="156" t="s">
        <v>172</v>
      </c>
    </row>
    <row r="34" spans="1:20" s="35" customFormat="1" ht="15" customHeight="1" x14ac:dyDescent="0.3">
      <c r="A34" s="583"/>
      <c r="B34" s="219"/>
      <c r="C34" s="143">
        <v>2016</v>
      </c>
      <c r="D34" s="143"/>
      <c r="E34" s="143">
        <v>2017</v>
      </c>
      <c r="F34" s="143"/>
      <c r="G34" s="143">
        <v>2018</v>
      </c>
      <c r="H34" s="143"/>
      <c r="I34" s="143">
        <v>2019</v>
      </c>
      <c r="J34" s="143"/>
      <c r="K34" s="143">
        <v>2020</v>
      </c>
      <c r="L34" s="143"/>
      <c r="M34" s="143">
        <v>2021</v>
      </c>
      <c r="N34" s="143"/>
      <c r="O34" s="143">
        <v>2022</v>
      </c>
      <c r="P34" s="143"/>
      <c r="Q34" s="143">
        <v>2022</v>
      </c>
      <c r="R34" s="140"/>
      <c r="S34" s="140"/>
      <c r="T34" s="146"/>
    </row>
    <row r="35" spans="1:20" s="35" customFormat="1" ht="56.25" customHeight="1" x14ac:dyDescent="0.3">
      <c r="A35" s="583"/>
      <c r="B35" s="516" t="s">
        <v>750</v>
      </c>
      <c r="C35" s="151">
        <v>1444051</v>
      </c>
      <c r="D35" s="265"/>
      <c r="E35" s="151">
        <v>1624262</v>
      </c>
      <c r="F35" s="265"/>
      <c r="G35" s="151">
        <v>2163222</v>
      </c>
      <c r="H35" s="265"/>
      <c r="I35" s="151">
        <v>1647050</v>
      </c>
      <c r="J35" s="151"/>
      <c r="K35" s="151">
        <v>3526589</v>
      </c>
      <c r="L35" s="151"/>
      <c r="M35" s="151">
        <v>3483370</v>
      </c>
      <c r="N35" s="151"/>
      <c r="O35" s="151">
        <v>3491028</v>
      </c>
      <c r="P35" s="151"/>
      <c r="Q35" s="151">
        <v>3071518</v>
      </c>
      <c r="R35" s="279"/>
      <c r="S35" s="279" t="s">
        <v>140</v>
      </c>
      <c r="T35" s="281" t="s">
        <v>140</v>
      </c>
    </row>
    <row r="36" spans="1:20" s="35" customFormat="1" ht="15" customHeight="1" x14ac:dyDescent="0.3">
      <c r="A36" s="583"/>
      <c r="B36" s="219"/>
      <c r="C36" s="143">
        <v>2016</v>
      </c>
      <c r="D36" s="143"/>
      <c r="E36" s="143">
        <v>2017</v>
      </c>
      <c r="F36" s="143"/>
      <c r="G36" s="143">
        <v>2018</v>
      </c>
      <c r="H36" s="143"/>
      <c r="I36" s="143">
        <v>2019</v>
      </c>
      <c r="J36" s="143"/>
      <c r="K36" s="143">
        <v>2020</v>
      </c>
      <c r="L36" s="143"/>
      <c r="M36" s="143">
        <v>2021</v>
      </c>
      <c r="N36" s="143"/>
      <c r="O36" s="143">
        <v>2022</v>
      </c>
      <c r="P36" s="143"/>
      <c r="Q36" s="143">
        <v>2022</v>
      </c>
      <c r="R36" s="140"/>
      <c r="S36" s="140"/>
      <c r="T36" s="146"/>
    </row>
    <row r="37" spans="1:20" s="35" customFormat="1" ht="48.75" customHeight="1" x14ac:dyDescent="0.3">
      <c r="A37" s="583"/>
      <c r="B37" s="218" t="s">
        <v>1256</v>
      </c>
      <c r="C37" s="200">
        <v>91</v>
      </c>
      <c r="D37" s="265"/>
      <c r="E37" s="200">
        <v>93</v>
      </c>
      <c r="F37" s="265"/>
      <c r="G37" s="200">
        <v>98</v>
      </c>
      <c r="H37" s="271"/>
      <c r="I37" s="200">
        <v>100</v>
      </c>
      <c r="J37" s="200"/>
      <c r="K37" s="200">
        <v>100</v>
      </c>
      <c r="L37" s="315"/>
      <c r="M37" s="200">
        <v>100</v>
      </c>
      <c r="N37" s="200"/>
      <c r="O37" s="200">
        <v>100</v>
      </c>
      <c r="P37" s="200"/>
      <c r="Q37" s="200">
        <v>100</v>
      </c>
      <c r="R37" s="279"/>
      <c r="S37" s="280" t="s">
        <v>785</v>
      </c>
      <c r="T37" s="146" t="s">
        <v>484</v>
      </c>
    </row>
    <row r="38" spans="1:20" s="35" customFormat="1" ht="15" customHeight="1" x14ac:dyDescent="0.3">
      <c r="A38" s="583"/>
      <c r="B38" s="219"/>
      <c r="C38" s="143">
        <v>2016</v>
      </c>
      <c r="D38" s="143"/>
      <c r="E38" s="143">
        <v>2017</v>
      </c>
      <c r="F38" s="143"/>
      <c r="G38" s="143">
        <v>2018</v>
      </c>
      <c r="H38" s="143"/>
      <c r="I38" s="143">
        <v>2019</v>
      </c>
      <c r="J38" s="143"/>
      <c r="K38" s="143">
        <v>2020</v>
      </c>
      <c r="L38" s="143"/>
      <c r="M38" s="143">
        <v>2021</v>
      </c>
      <c r="N38" s="143"/>
      <c r="O38" s="143">
        <v>2022</v>
      </c>
      <c r="P38" s="143"/>
      <c r="Q38" s="143">
        <v>2022</v>
      </c>
      <c r="R38" s="140"/>
      <c r="S38" s="140"/>
      <c r="T38" s="146"/>
    </row>
    <row r="39" spans="1:20" s="35" customFormat="1" ht="48.75" customHeight="1" x14ac:dyDescent="0.3">
      <c r="A39" s="583"/>
      <c r="B39" s="218" t="s">
        <v>751</v>
      </c>
      <c r="C39" s="151">
        <v>1412598</v>
      </c>
      <c r="D39" s="152"/>
      <c r="E39" s="151">
        <v>3058355</v>
      </c>
      <c r="F39" s="152"/>
      <c r="G39" s="151">
        <v>3306265</v>
      </c>
      <c r="H39" s="152"/>
      <c r="I39" s="151">
        <v>3501369</v>
      </c>
      <c r="J39" s="151"/>
      <c r="K39" s="151">
        <v>3622783</v>
      </c>
      <c r="L39" s="151"/>
      <c r="M39" s="151">
        <v>3728152</v>
      </c>
      <c r="N39" s="151"/>
      <c r="O39" s="151">
        <v>3954581</v>
      </c>
      <c r="P39" s="151"/>
      <c r="Q39" s="151">
        <v>4550220</v>
      </c>
      <c r="R39" s="279"/>
      <c r="S39" s="279" t="s">
        <v>786</v>
      </c>
      <c r="T39" s="326" t="s">
        <v>787</v>
      </c>
    </row>
    <row r="40" spans="1:20" s="35" customFormat="1" ht="15" customHeight="1" x14ac:dyDescent="0.3">
      <c r="A40" s="583"/>
      <c r="B40" s="219"/>
      <c r="C40" s="143">
        <v>2016</v>
      </c>
      <c r="D40" s="143"/>
      <c r="E40" s="143">
        <v>2017</v>
      </c>
      <c r="F40" s="143"/>
      <c r="G40" s="143">
        <v>2018</v>
      </c>
      <c r="H40" s="143"/>
      <c r="I40" s="143">
        <v>2019</v>
      </c>
      <c r="J40" s="143"/>
      <c r="K40" s="143">
        <v>2020</v>
      </c>
      <c r="L40" s="143"/>
      <c r="M40" s="143">
        <v>2021</v>
      </c>
      <c r="N40" s="143"/>
      <c r="O40" s="143">
        <v>2022</v>
      </c>
      <c r="P40" s="143"/>
      <c r="Q40" s="143">
        <v>2022</v>
      </c>
      <c r="R40" s="140"/>
      <c r="S40" s="140"/>
      <c r="T40" s="146"/>
    </row>
    <row r="41" spans="1:20" s="35" customFormat="1" ht="87.75" customHeight="1" x14ac:dyDescent="0.3">
      <c r="A41" s="583"/>
      <c r="B41" s="516" t="s">
        <v>752</v>
      </c>
      <c r="C41" s="151">
        <v>4387689</v>
      </c>
      <c r="D41" s="265"/>
      <c r="E41" s="151">
        <v>4394813</v>
      </c>
      <c r="F41" s="265"/>
      <c r="G41" s="151">
        <v>4178828</v>
      </c>
      <c r="H41" s="265"/>
      <c r="I41" s="151">
        <v>4250272</v>
      </c>
      <c r="J41" s="151"/>
      <c r="K41" s="151">
        <v>432680</v>
      </c>
      <c r="L41" s="151"/>
      <c r="M41" s="151">
        <v>4091590</v>
      </c>
      <c r="N41" s="57"/>
      <c r="O41" s="151">
        <v>3798151</v>
      </c>
      <c r="P41" s="57"/>
      <c r="Q41" s="57">
        <v>4400000</v>
      </c>
      <c r="R41" s="89"/>
      <c r="S41" s="89" t="s">
        <v>172</v>
      </c>
      <c r="T41" s="94" t="s">
        <v>788</v>
      </c>
    </row>
    <row r="42" spans="1:20" s="35" customFormat="1" ht="15" customHeight="1" x14ac:dyDescent="0.3">
      <c r="A42" s="583"/>
      <c r="B42" s="219"/>
      <c r="C42" s="143">
        <v>2016</v>
      </c>
      <c r="D42" s="143"/>
      <c r="E42" s="143">
        <v>2017</v>
      </c>
      <c r="F42" s="143"/>
      <c r="G42" s="143">
        <v>2018</v>
      </c>
      <c r="H42" s="143"/>
      <c r="I42" s="143">
        <v>2019</v>
      </c>
      <c r="J42" s="143"/>
      <c r="K42" s="143">
        <v>2020</v>
      </c>
      <c r="L42" s="143"/>
      <c r="M42" s="143">
        <v>2021</v>
      </c>
      <c r="N42" s="143"/>
      <c r="O42" s="143">
        <v>2022</v>
      </c>
      <c r="P42" s="143"/>
      <c r="Q42" s="143">
        <v>2022</v>
      </c>
      <c r="R42" s="51"/>
      <c r="S42" s="51"/>
      <c r="T42" s="52"/>
    </row>
    <row r="43" spans="1:20" s="35" customFormat="1" ht="60.75" customHeight="1" x14ac:dyDescent="0.3">
      <c r="A43" s="583"/>
      <c r="B43" s="218" t="s">
        <v>753</v>
      </c>
      <c r="C43" s="200" t="s">
        <v>757</v>
      </c>
      <c r="D43" s="265"/>
      <c r="E43" s="200">
        <v>100</v>
      </c>
      <c r="F43" s="265"/>
      <c r="G43" s="200">
        <v>100</v>
      </c>
      <c r="H43" s="271"/>
      <c r="I43" s="200">
        <v>100</v>
      </c>
      <c r="J43" s="200"/>
      <c r="K43" s="200">
        <v>100</v>
      </c>
      <c r="L43" s="315"/>
      <c r="M43" s="200">
        <v>100</v>
      </c>
      <c r="N43" s="200"/>
      <c r="O43" s="200"/>
      <c r="P43" s="200"/>
      <c r="Q43" s="200">
        <v>100</v>
      </c>
      <c r="R43" s="279"/>
      <c r="S43" s="89" t="s">
        <v>172</v>
      </c>
      <c r="T43" s="146" t="s">
        <v>789</v>
      </c>
    </row>
    <row r="44" spans="1:20" s="35" customFormat="1" ht="15" customHeight="1" x14ac:dyDescent="0.3">
      <c r="A44" s="583"/>
      <c r="B44" s="219"/>
      <c r="C44" s="143">
        <v>2016</v>
      </c>
      <c r="D44" s="143"/>
      <c r="E44" s="143">
        <v>2017</v>
      </c>
      <c r="F44" s="143"/>
      <c r="G44" s="143">
        <v>2018</v>
      </c>
      <c r="H44" s="143"/>
      <c r="I44" s="143">
        <v>2019</v>
      </c>
      <c r="J44" s="143"/>
      <c r="K44" s="143">
        <v>2020</v>
      </c>
      <c r="L44" s="143"/>
      <c r="M44" s="143">
        <v>2021</v>
      </c>
      <c r="N44" s="143"/>
      <c r="O44" s="143">
        <v>2022</v>
      </c>
      <c r="P44" s="143"/>
      <c r="Q44" s="143">
        <v>2022</v>
      </c>
      <c r="R44" s="140"/>
      <c r="S44" s="140"/>
      <c r="T44" s="146"/>
    </row>
    <row r="45" spans="1:20" s="35" customFormat="1" ht="65.25" customHeight="1" x14ac:dyDescent="0.3">
      <c r="A45" s="583"/>
      <c r="B45" s="218" t="s">
        <v>754</v>
      </c>
      <c r="C45" s="151" t="s">
        <v>758</v>
      </c>
      <c r="D45" s="152"/>
      <c r="E45" s="152"/>
      <c r="F45" s="152"/>
      <c r="G45" s="151"/>
      <c r="H45" s="152"/>
      <c r="I45" s="151">
        <v>100</v>
      </c>
      <c r="J45" s="151"/>
      <c r="K45" s="151">
        <v>100</v>
      </c>
      <c r="L45" s="151"/>
      <c r="M45" s="151"/>
      <c r="N45" s="151"/>
      <c r="O45" s="151"/>
      <c r="P45" s="151"/>
      <c r="Q45" s="151">
        <v>100</v>
      </c>
      <c r="R45" s="279"/>
      <c r="S45" s="89" t="s">
        <v>172</v>
      </c>
      <c r="T45" s="146" t="s">
        <v>789</v>
      </c>
    </row>
    <row r="46" spans="1:20" s="35" customFormat="1" ht="15" customHeight="1" x14ac:dyDescent="0.3">
      <c r="A46" s="583"/>
      <c r="B46" s="219"/>
      <c r="C46" s="143">
        <v>2016</v>
      </c>
      <c r="D46" s="143"/>
      <c r="E46" s="143">
        <v>2017</v>
      </c>
      <c r="F46" s="143"/>
      <c r="G46" s="143">
        <v>2018</v>
      </c>
      <c r="H46" s="143"/>
      <c r="I46" s="143">
        <v>2019</v>
      </c>
      <c r="J46" s="143"/>
      <c r="K46" s="143">
        <v>2020</v>
      </c>
      <c r="L46" s="143"/>
      <c r="M46" s="143">
        <v>2021</v>
      </c>
      <c r="N46" s="143"/>
      <c r="O46" s="143">
        <v>2022</v>
      </c>
      <c r="P46" s="143"/>
      <c r="Q46" s="143">
        <v>2022</v>
      </c>
      <c r="R46" s="140"/>
      <c r="S46" s="140"/>
      <c r="T46" s="146"/>
    </row>
    <row r="47" spans="1:20" s="35" customFormat="1" ht="73.5" customHeight="1" x14ac:dyDescent="0.3">
      <c r="A47" s="583"/>
      <c r="B47" s="515" t="s">
        <v>755</v>
      </c>
      <c r="C47" s="57" t="s">
        <v>756</v>
      </c>
      <c r="D47" s="57"/>
      <c r="E47" s="57">
        <v>100</v>
      </c>
      <c r="F47" s="57"/>
      <c r="G47" s="57">
        <v>100</v>
      </c>
      <c r="H47" s="57"/>
      <c r="I47" s="57">
        <v>100</v>
      </c>
      <c r="J47" s="57"/>
      <c r="K47" s="57">
        <v>100</v>
      </c>
      <c r="L47" s="57"/>
      <c r="M47" s="57">
        <v>100</v>
      </c>
      <c r="N47" s="57"/>
      <c r="O47" s="57">
        <v>100</v>
      </c>
      <c r="P47" s="57"/>
      <c r="Q47" s="57">
        <v>100</v>
      </c>
      <c r="R47" s="89"/>
      <c r="S47" s="89" t="s">
        <v>173</v>
      </c>
      <c r="T47" s="90" t="s">
        <v>173</v>
      </c>
    </row>
    <row r="48" spans="1:20" s="35" customFormat="1" ht="15" customHeight="1" x14ac:dyDescent="0.3">
      <c r="A48" s="583"/>
      <c r="B48" s="515"/>
      <c r="C48" s="48">
        <v>2016</v>
      </c>
      <c r="D48" s="48"/>
      <c r="E48" s="143">
        <v>2017</v>
      </c>
      <c r="F48" s="143"/>
      <c r="G48" s="143">
        <v>2018</v>
      </c>
      <c r="H48" s="143"/>
      <c r="I48" s="143">
        <v>2019</v>
      </c>
      <c r="J48" s="143"/>
      <c r="K48" s="143">
        <v>2020</v>
      </c>
      <c r="L48" s="143"/>
      <c r="M48" s="143">
        <v>2021</v>
      </c>
      <c r="N48" s="143"/>
      <c r="O48" s="143">
        <v>2022</v>
      </c>
      <c r="P48" s="143"/>
      <c r="Q48" s="143">
        <v>2022</v>
      </c>
      <c r="R48" s="89"/>
      <c r="S48" s="89"/>
      <c r="T48" s="90"/>
    </row>
    <row r="49" spans="1:20" s="35" customFormat="1" ht="15" customHeight="1" x14ac:dyDescent="0.3">
      <c r="A49" s="583"/>
      <c r="B49" s="647" t="s">
        <v>759</v>
      </c>
      <c r="C49" s="647"/>
      <c r="D49" s="647"/>
      <c r="E49" s="647"/>
      <c r="F49" s="647"/>
      <c r="G49" s="647"/>
      <c r="H49" s="647"/>
      <c r="I49" s="647"/>
      <c r="J49" s="647"/>
      <c r="K49" s="647"/>
      <c r="L49" s="647"/>
      <c r="M49" s="647"/>
      <c r="N49" s="647"/>
      <c r="O49" s="647"/>
      <c r="P49" s="647"/>
      <c r="Q49" s="647"/>
      <c r="R49" s="647"/>
      <c r="S49" s="647"/>
      <c r="T49" s="648"/>
    </row>
    <row r="50" spans="1:20" s="35" customFormat="1" ht="64.5" customHeight="1" x14ac:dyDescent="0.3">
      <c r="A50" s="583"/>
      <c r="B50" s="516" t="s">
        <v>760</v>
      </c>
      <c r="C50" s="151">
        <v>415669</v>
      </c>
      <c r="D50" s="265"/>
      <c r="E50" s="265"/>
      <c r="F50" s="265"/>
      <c r="G50" s="151"/>
      <c r="H50" s="265"/>
      <c r="I50" s="151">
        <v>474356</v>
      </c>
      <c r="J50" s="151"/>
      <c r="K50" s="151">
        <v>501645</v>
      </c>
      <c r="L50" s="151"/>
      <c r="M50" s="151">
        <v>556576</v>
      </c>
      <c r="N50" s="57"/>
      <c r="O50" s="151"/>
      <c r="P50" s="57"/>
      <c r="Q50" s="57">
        <v>730005</v>
      </c>
      <c r="R50" s="89"/>
      <c r="S50" s="89" t="s">
        <v>172</v>
      </c>
      <c r="T50" s="146" t="s">
        <v>789</v>
      </c>
    </row>
    <row r="51" spans="1:20" s="35" customFormat="1" ht="15" customHeight="1" x14ac:dyDescent="0.3">
      <c r="A51" s="583"/>
      <c r="B51" s="219"/>
      <c r="C51" s="143">
        <v>2017</v>
      </c>
      <c r="D51" s="143"/>
      <c r="E51" s="143">
        <v>2017</v>
      </c>
      <c r="F51" s="143"/>
      <c r="G51" s="143">
        <v>2018</v>
      </c>
      <c r="H51" s="143"/>
      <c r="I51" s="143">
        <v>2019</v>
      </c>
      <c r="J51" s="143"/>
      <c r="K51" s="143">
        <v>2020</v>
      </c>
      <c r="L51" s="143"/>
      <c r="M51" s="143">
        <v>2021</v>
      </c>
      <c r="N51" s="143"/>
      <c r="O51" s="143">
        <v>2022</v>
      </c>
      <c r="P51" s="143"/>
      <c r="Q51" s="143">
        <v>2022</v>
      </c>
      <c r="R51" s="51"/>
      <c r="S51" s="51"/>
      <c r="T51" s="52"/>
    </row>
    <row r="52" spans="1:20" s="35" customFormat="1" ht="15" customHeight="1" x14ac:dyDescent="0.3">
      <c r="A52" s="583"/>
      <c r="B52" s="647" t="s">
        <v>761</v>
      </c>
      <c r="C52" s="647"/>
      <c r="D52" s="647"/>
      <c r="E52" s="647"/>
      <c r="F52" s="647"/>
      <c r="G52" s="647"/>
      <c r="H52" s="647"/>
      <c r="I52" s="647"/>
      <c r="J52" s="647"/>
      <c r="K52" s="647"/>
      <c r="L52" s="647"/>
      <c r="M52" s="647"/>
      <c r="N52" s="647"/>
      <c r="O52" s="647"/>
      <c r="P52" s="647"/>
      <c r="Q52" s="647"/>
      <c r="R52" s="647"/>
      <c r="S52" s="647"/>
      <c r="T52" s="648"/>
    </row>
    <row r="53" spans="1:20" s="35" customFormat="1" ht="69" customHeight="1" x14ac:dyDescent="0.3">
      <c r="A53" s="583"/>
      <c r="B53" s="540" t="s">
        <v>762</v>
      </c>
      <c r="C53" s="209">
        <v>1.7</v>
      </c>
      <c r="D53" s="139"/>
      <c r="E53" s="208">
        <v>1.88</v>
      </c>
      <c r="F53" s="282"/>
      <c r="G53" s="204">
        <v>1.77</v>
      </c>
      <c r="H53" s="299"/>
      <c r="I53" s="204">
        <v>1.51</v>
      </c>
      <c r="J53" s="204"/>
      <c r="K53" s="204">
        <v>3.63</v>
      </c>
      <c r="L53" s="307"/>
      <c r="M53" s="204">
        <v>2.37</v>
      </c>
      <c r="N53" s="208"/>
      <c r="O53" s="204">
        <v>2.5499999999999998</v>
      </c>
      <c r="P53" s="148"/>
      <c r="Q53" s="209">
        <v>3.7</v>
      </c>
      <c r="R53" s="141"/>
      <c r="S53" s="176" t="s">
        <v>108</v>
      </c>
      <c r="T53" s="486" t="s">
        <v>108</v>
      </c>
    </row>
    <row r="54" spans="1:20" s="35" customFormat="1" ht="15" customHeight="1" x14ac:dyDescent="0.3">
      <c r="A54" s="584"/>
      <c r="B54" s="219"/>
      <c r="C54" s="143">
        <v>2016</v>
      </c>
      <c r="D54" s="143"/>
      <c r="E54" s="143">
        <v>2017</v>
      </c>
      <c r="F54" s="143"/>
      <c r="G54" s="143">
        <v>2018</v>
      </c>
      <c r="H54" s="143"/>
      <c r="I54" s="143">
        <v>2019</v>
      </c>
      <c r="J54" s="143"/>
      <c r="K54" s="143">
        <v>2020</v>
      </c>
      <c r="L54" s="143"/>
      <c r="M54" s="143">
        <v>2021</v>
      </c>
      <c r="N54" s="143"/>
      <c r="O54" s="143">
        <v>2022</v>
      </c>
      <c r="P54" s="143"/>
      <c r="Q54" s="143">
        <v>2022</v>
      </c>
      <c r="R54" s="140"/>
      <c r="S54" s="140"/>
      <c r="T54" s="146"/>
    </row>
    <row r="55" spans="1:20" s="35" customFormat="1" x14ac:dyDescent="0.3">
      <c r="A55" s="70"/>
      <c r="B55" s="491"/>
      <c r="C55" s="527"/>
      <c r="D55" s="527"/>
      <c r="E55" s="527"/>
      <c r="F55" s="527"/>
      <c r="G55" s="527"/>
      <c r="H55" s="527"/>
      <c r="I55" s="527"/>
      <c r="J55" s="527"/>
      <c r="K55" s="527"/>
      <c r="L55" s="527"/>
      <c r="M55" s="527"/>
      <c r="N55" s="527"/>
      <c r="O55" s="527"/>
      <c r="P55" s="527"/>
      <c r="Q55" s="527"/>
      <c r="R55" s="267"/>
      <c r="S55" s="267"/>
      <c r="T55" s="377"/>
    </row>
    <row r="56" spans="1:20" s="35" customFormat="1" x14ac:dyDescent="0.3">
      <c r="A56" s="70"/>
      <c r="B56" s="71"/>
      <c r="C56" s="72"/>
      <c r="D56" s="72"/>
      <c r="E56" s="72"/>
      <c r="F56" s="72"/>
      <c r="G56" s="72"/>
      <c r="H56" s="72"/>
      <c r="I56" s="72"/>
      <c r="J56" s="72"/>
      <c r="K56" s="72"/>
      <c r="L56" s="72"/>
      <c r="M56" s="72"/>
      <c r="N56" s="72"/>
      <c r="O56" s="72"/>
      <c r="P56" s="72"/>
      <c r="Q56" s="72"/>
      <c r="R56" s="72"/>
      <c r="S56" s="72"/>
      <c r="T56" s="72"/>
    </row>
    <row r="57" spans="1:20" s="35" customFormat="1" ht="15" customHeight="1" x14ac:dyDescent="0.3">
      <c r="A57" s="578" t="s">
        <v>1201</v>
      </c>
      <c r="B57" s="578"/>
      <c r="C57" s="578"/>
      <c r="D57" s="578"/>
      <c r="E57" s="578"/>
      <c r="F57" s="578"/>
      <c r="G57" s="578"/>
      <c r="H57" s="578"/>
      <c r="I57" s="578"/>
      <c r="J57" s="578"/>
      <c r="K57" s="578"/>
      <c r="L57" s="578"/>
      <c r="M57" s="578"/>
      <c r="N57" s="578"/>
      <c r="O57" s="578"/>
      <c r="P57" s="578"/>
      <c r="Q57" s="578"/>
      <c r="R57" s="578"/>
      <c r="S57" s="578"/>
      <c r="T57" s="578"/>
    </row>
    <row r="58" spans="1:20" s="35" customFormat="1" ht="15" customHeight="1" x14ac:dyDescent="0.3">
      <c r="A58" s="610" t="s">
        <v>1219</v>
      </c>
      <c r="B58" s="610"/>
      <c r="C58" s="610"/>
      <c r="D58" s="610"/>
      <c r="E58" s="610"/>
      <c r="F58" s="610"/>
      <c r="G58" s="610"/>
      <c r="H58" s="610"/>
      <c r="I58" s="610"/>
      <c r="J58" s="610"/>
      <c r="K58" s="610"/>
      <c r="L58" s="610"/>
      <c r="M58" s="610"/>
      <c r="N58" s="610"/>
      <c r="O58" s="610"/>
      <c r="P58" s="610"/>
      <c r="Q58" s="610"/>
      <c r="R58" s="610"/>
      <c r="S58" s="610"/>
      <c r="T58" s="610"/>
    </row>
    <row r="59" spans="1:20" s="35" customFormat="1" ht="15" customHeight="1" x14ac:dyDescent="0.3">
      <c r="A59" s="610" t="s">
        <v>1257</v>
      </c>
      <c r="B59" s="610"/>
      <c r="C59" s="610"/>
      <c r="D59" s="610"/>
      <c r="E59" s="610"/>
      <c r="F59" s="610"/>
      <c r="G59" s="610"/>
      <c r="H59" s="610"/>
      <c r="I59" s="610"/>
      <c r="J59" s="610"/>
      <c r="K59" s="610"/>
      <c r="L59" s="610"/>
      <c r="M59" s="610"/>
      <c r="N59" s="610"/>
      <c r="O59" s="610"/>
      <c r="P59" s="610"/>
      <c r="Q59" s="610"/>
      <c r="R59" s="610"/>
      <c r="S59" s="610"/>
      <c r="T59" s="610"/>
    </row>
    <row r="60" spans="1:20" s="35" customFormat="1" ht="30" customHeight="1" x14ac:dyDescent="0.3">
      <c r="A60" s="578" t="s">
        <v>1258</v>
      </c>
      <c r="B60" s="578"/>
      <c r="C60" s="578"/>
      <c r="D60" s="578"/>
      <c r="E60" s="578"/>
      <c r="F60" s="578"/>
      <c r="G60" s="578"/>
      <c r="H60" s="578"/>
      <c r="I60" s="578"/>
      <c r="J60" s="578"/>
      <c r="K60" s="578"/>
      <c r="L60" s="578"/>
      <c r="M60" s="578"/>
      <c r="N60" s="578"/>
      <c r="O60" s="578"/>
      <c r="P60" s="578"/>
      <c r="Q60" s="578"/>
      <c r="R60" s="578"/>
      <c r="S60" s="578"/>
      <c r="T60" s="578"/>
    </row>
    <row r="61" spans="1:20" s="35" customFormat="1" ht="31.5" customHeight="1" x14ac:dyDescent="0.3">
      <c r="A61" s="610" t="s">
        <v>1259</v>
      </c>
      <c r="B61" s="610"/>
      <c r="C61" s="610"/>
      <c r="D61" s="610"/>
      <c r="E61" s="610"/>
      <c r="F61" s="610"/>
      <c r="G61" s="610"/>
      <c r="H61" s="610"/>
      <c r="I61" s="610"/>
      <c r="J61" s="610"/>
      <c r="K61" s="610"/>
      <c r="L61" s="610"/>
      <c r="M61" s="610"/>
      <c r="N61" s="610"/>
      <c r="O61" s="610"/>
      <c r="P61" s="610"/>
      <c r="Q61" s="610"/>
      <c r="R61" s="610"/>
      <c r="S61" s="610"/>
      <c r="T61" s="610"/>
    </row>
    <row r="62" spans="1:20" s="35" customFormat="1" ht="15" customHeight="1" x14ac:dyDescent="0.3">
      <c r="A62" s="578"/>
      <c r="B62" s="578"/>
      <c r="C62" s="578"/>
      <c r="D62" s="578"/>
      <c r="E62" s="578"/>
      <c r="F62" s="578"/>
      <c r="G62" s="578"/>
      <c r="H62" s="578"/>
      <c r="I62" s="578"/>
      <c r="J62" s="578"/>
      <c r="K62" s="578"/>
      <c r="L62" s="578"/>
      <c r="M62" s="578"/>
      <c r="N62" s="578"/>
      <c r="O62" s="578"/>
      <c r="P62" s="578"/>
      <c r="Q62" s="578"/>
      <c r="R62" s="578"/>
      <c r="S62" s="578"/>
      <c r="T62" s="578"/>
    </row>
    <row r="63" spans="1:20" s="35" customFormat="1" ht="15" customHeight="1" x14ac:dyDescent="0.3">
      <c r="A63" s="74"/>
      <c r="B63" s="74"/>
      <c r="C63" s="74"/>
      <c r="D63" s="74"/>
      <c r="E63" s="74"/>
      <c r="F63" s="74"/>
      <c r="G63" s="74"/>
      <c r="H63" s="74"/>
      <c r="I63" s="74"/>
      <c r="J63" s="74"/>
      <c r="K63" s="74"/>
      <c r="L63" s="74"/>
      <c r="M63" s="74"/>
      <c r="N63" s="74"/>
      <c r="O63" s="74"/>
      <c r="P63" s="74"/>
      <c r="Q63" s="74"/>
      <c r="R63" s="74"/>
      <c r="S63" s="74"/>
      <c r="T63" s="74"/>
    </row>
    <row r="64" spans="1:20" s="35" customFormat="1" ht="15" customHeight="1" x14ac:dyDescent="0.3">
      <c r="A64" s="73" t="s">
        <v>353</v>
      </c>
      <c r="B64" s="73"/>
      <c r="C64" s="73"/>
      <c r="D64" s="73"/>
      <c r="E64" s="73"/>
      <c r="F64" s="73"/>
      <c r="G64" s="73"/>
      <c r="H64" s="73"/>
      <c r="I64" s="73"/>
      <c r="J64" s="73"/>
      <c r="K64" s="73"/>
      <c r="L64" s="73"/>
      <c r="M64" s="73"/>
      <c r="N64" s="73"/>
      <c r="O64" s="73"/>
      <c r="P64" s="73"/>
      <c r="Q64" s="73"/>
      <c r="R64" s="73"/>
      <c r="S64" s="73"/>
      <c r="T64" s="73"/>
    </row>
    <row r="65" spans="1:20" s="35" customFormat="1" ht="15" customHeight="1" x14ac:dyDescent="0.3">
      <c r="A65" s="33" t="s">
        <v>356</v>
      </c>
      <c r="B65" s="33"/>
      <c r="C65" s="33"/>
      <c r="D65" s="33"/>
      <c r="F65" s="33"/>
      <c r="G65" s="33" t="s">
        <v>1263</v>
      </c>
      <c r="H65" s="33"/>
      <c r="I65" s="33"/>
      <c r="J65" s="33"/>
      <c r="L65" s="33"/>
      <c r="M65" s="33"/>
      <c r="N65" s="33"/>
      <c r="O65" s="33"/>
      <c r="P65" s="33"/>
      <c r="Q65" s="33"/>
      <c r="R65" s="33"/>
      <c r="S65" s="33"/>
      <c r="T65" s="33"/>
    </row>
    <row r="66" spans="1:20" s="35" customFormat="1" ht="15" customHeight="1" x14ac:dyDescent="0.3">
      <c r="A66" s="33" t="s">
        <v>377</v>
      </c>
      <c r="B66" s="33"/>
      <c r="C66" s="33"/>
      <c r="D66" s="33"/>
      <c r="F66" s="33"/>
      <c r="G66" s="33" t="s">
        <v>1264</v>
      </c>
      <c r="H66" s="33"/>
      <c r="I66" s="33"/>
      <c r="J66" s="33"/>
      <c r="L66" s="33"/>
      <c r="M66" s="33"/>
      <c r="N66" s="33"/>
      <c r="P66" s="33"/>
      <c r="Q66" s="33"/>
      <c r="R66" s="33"/>
      <c r="S66" s="33"/>
      <c r="T66" s="33"/>
    </row>
    <row r="67" spans="1:20" s="35" customFormat="1" ht="15" customHeight="1" x14ac:dyDescent="0.3">
      <c r="A67" s="33" t="s">
        <v>1260</v>
      </c>
      <c r="B67" s="33"/>
      <c r="C67" s="33"/>
      <c r="D67" s="33"/>
      <c r="F67" s="33"/>
      <c r="G67" s="33" t="s">
        <v>385</v>
      </c>
      <c r="H67" s="33"/>
      <c r="I67" s="33"/>
      <c r="J67" s="33"/>
      <c r="L67" s="33"/>
      <c r="M67" s="33"/>
      <c r="N67" s="33"/>
      <c r="P67" s="33"/>
      <c r="Q67" s="33"/>
      <c r="R67" s="33"/>
      <c r="S67" s="33"/>
      <c r="T67" s="33"/>
    </row>
    <row r="68" spans="1:20" s="35" customFormat="1" ht="15" customHeight="1" x14ac:dyDescent="0.3">
      <c r="A68" s="33" t="s">
        <v>379</v>
      </c>
      <c r="B68" s="33"/>
      <c r="C68" s="33"/>
      <c r="D68" s="33"/>
      <c r="F68" s="33"/>
      <c r="G68" s="33" t="s">
        <v>1265</v>
      </c>
      <c r="H68" s="33"/>
      <c r="I68" s="33"/>
      <c r="J68" s="33"/>
      <c r="L68" s="33"/>
      <c r="M68" s="33"/>
      <c r="N68" s="33"/>
      <c r="P68" s="33"/>
      <c r="Q68" s="33"/>
      <c r="R68" s="33"/>
      <c r="S68" s="33"/>
      <c r="T68" s="33"/>
    </row>
    <row r="69" spans="1:20" s="35" customFormat="1" ht="15" customHeight="1" x14ac:dyDescent="0.3">
      <c r="A69" s="33" t="s">
        <v>383</v>
      </c>
      <c r="B69" s="33"/>
      <c r="C69" s="33"/>
      <c r="D69" s="33"/>
      <c r="F69" s="33"/>
      <c r="G69" s="33" t="s">
        <v>386</v>
      </c>
      <c r="H69" s="33"/>
      <c r="I69" s="33"/>
      <c r="J69" s="33"/>
      <c r="L69" s="33"/>
      <c r="M69" s="33"/>
      <c r="N69" s="33"/>
      <c r="P69" s="33"/>
      <c r="Q69" s="33"/>
      <c r="R69" s="33"/>
      <c r="S69" s="33"/>
      <c r="T69" s="33"/>
    </row>
    <row r="70" spans="1:20" s="35" customFormat="1" ht="15" customHeight="1" x14ac:dyDescent="0.3">
      <c r="A70" s="33" t="s">
        <v>1262</v>
      </c>
      <c r="B70" s="33"/>
      <c r="C70" s="33"/>
      <c r="D70" s="33"/>
      <c r="E70" s="33"/>
      <c r="F70" s="33"/>
      <c r="G70" s="33" t="s">
        <v>368</v>
      </c>
      <c r="H70" s="33"/>
      <c r="I70" s="33"/>
      <c r="J70" s="33"/>
      <c r="L70" s="33"/>
      <c r="M70" s="33"/>
      <c r="N70" s="33"/>
      <c r="O70" s="33"/>
      <c r="P70" s="33"/>
      <c r="Q70" s="33"/>
      <c r="R70" s="33"/>
      <c r="S70" s="33"/>
      <c r="T70" s="33"/>
    </row>
    <row r="71" spans="1:20" s="35" customFormat="1" ht="15" customHeight="1" x14ac:dyDescent="0.3">
      <c r="A71" s="33" t="s">
        <v>1261</v>
      </c>
      <c r="B71" s="33"/>
      <c r="C71" s="33"/>
      <c r="D71" s="33"/>
      <c r="E71" s="33"/>
      <c r="F71" s="33"/>
      <c r="G71" s="33" t="s">
        <v>1266</v>
      </c>
      <c r="H71" s="33"/>
      <c r="I71" s="33"/>
      <c r="J71" s="33"/>
      <c r="L71" s="33"/>
      <c r="M71" s="33"/>
      <c r="N71" s="33"/>
      <c r="P71" s="33"/>
      <c r="Q71" s="33"/>
      <c r="R71" s="33"/>
      <c r="S71" s="33"/>
      <c r="T71" s="33"/>
    </row>
    <row r="72" spans="1:20" s="35" customFormat="1" ht="15" customHeight="1" x14ac:dyDescent="0.3">
      <c r="A72" s="33" t="s">
        <v>384</v>
      </c>
      <c r="B72" s="33"/>
      <c r="C72" s="33"/>
      <c r="D72" s="33"/>
      <c r="E72" s="33"/>
      <c r="F72" s="33"/>
      <c r="G72" s="33"/>
      <c r="H72" s="33"/>
      <c r="I72" s="33"/>
      <c r="J72" s="33"/>
      <c r="L72" s="33"/>
      <c r="M72" s="33"/>
      <c r="N72" s="33"/>
      <c r="O72" s="33"/>
      <c r="P72" s="33"/>
      <c r="Q72" s="33"/>
      <c r="R72" s="33"/>
      <c r="S72" s="33"/>
      <c r="T72" s="33"/>
    </row>
    <row r="73" spans="1:20" s="35" customFormat="1" ht="12.75" customHeight="1" x14ac:dyDescent="0.3">
      <c r="B73" s="33"/>
      <c r="C73" s="33"/>
      <c r="D73" s="33"/>
      <c r="E73" s="33"/>
      <c r="F73" s="33"/>
      <c r="G73" s="33"/>
      <c r="H73" s="33"/>
      <c r="I73" s="33"/>
      <c r="J73" s="33"/>
      <c r="L73" s="33"/>
      <c r="M73" s="33"/>
      <c r="N73" s="33"/>
      <c r="P73" s="33"/>
      <c r="Q73" s="33"/>
      <c r="R73" s="33"/>
      <c r="S73" s="33"/>
      <c r="T73" s="33"/>
    </row>
    <row r="74" spans="1:20" s="35" customFormat="1" ht="12.75" customHeight="1" x14ac:dyDescent="0.3">
      <c r="B74" s="33"/>
      <c r="C74" s="33"/>
      <c r="D74" s="33"/>
      <c r="E74" s="33"/>
      <c r="F74" s="33"/>
      <c r="G74" s="33"/>
      <c r="H74" s="33"/>
      <c r="I74" s="33"/>
      <c r="J74" s="33"/>
      <c r="L74" s="33"/>
      <c r="M74" s="33"/>
      <c r="N74" s="33"/>
      <c r="O74" s="237"/>
      <c r="P74" s="33"/>
      <c r="Q74" s="33"/>
      <c r="R74" s="33"/>
      <c r="S74" s="33"/>
      <c r="T74" s="33"/>
    </row>
    <row r="75" spans="1:20" s="35" customFormat="1" ht="12.75" customHeight="1" x14ac:dyDescent="0.3">
      <c r="B75" s="33"/>
      <c r="C75" s="33"/>
      <c r="D75" s="33"/>
      <c r="E75" s="33"/>
      <c r="F75" s="33"/>
      <c r="G75" s="33"/>
      <c r="H75" s="33"/>
      <c r="I75" s="33"/>
      <c r="J75" s="33"/>
      <c r="L75" s="33"/>
      <c r="M75" s="33"/>
      <c r="N75" s="33"/>
      <c r="O75" s="33"/>
      <c r="P75" s="33"/>
      <c r="Q75" s="33"/>
      <c r="R75" s="33"/>
      <c r="S75" s="33"/>
      <c r="T75" s="33"/>
    </row>
    <row r="76" spans="1:20" s="35" customFormat="1" ht="12.75" customHeight="1" x14ac:dyDescent="0.3">
      <c r="B76" s="75"/>
      <c r="C76" s="75"/>
      <c r="D76" s="75"/>
      <c r="E76" s="75"/>
      <c r="F76" s="75"/>
      <c r="G76" s="75"/>
      <c r="H76" s="75"/>
      <c r="I76" s="75"/>
      <c r="J76" s="75"/>
      <c r="L76" s="75"/>
      <c r="M76" s="75"/>
      <c r="N76" s="75"/>
      <c r="O76" s="75"/>
      <c r="P76" s="75"/>
      <c r="Q76" s="75"/>
      <c r="R76" s="75"/>
      <c r="S76" s="75"/>
      <c r="T76" s="75"/>
    </row>
    <row r="77" spans="1:20" s="35" customFormat="1" x14ac:dyDescent="0.3">
      <c r="B77" s="32"/>
      <c r="C77" s="33"/>
      <c r="D77" s="33"/>
      <c r="E77" s="33"/>
      <c r="F77" s="33"/>
      <c r="G77" s="33"/>
      <c r="H77" s="33"/>
      <c r="I77" s="33"/>
      <c r="J77" s="33"/>
      <c r="L77" s="33"/>
      <c r="M77" s="33"/>
      <c r="N77" s="33"/>
      <c r="O77" s="33"/>
      <c r="P77" s="33"/>
      <c r="Q77" s="33"/>
      <c r="R77" s="33"/>
      <c r="S77" s="33"/>
      <c r="T77" s="33"/>
    </row>
    <row r="78" spans="1:20" s="35" customFormat="1" x14ac:dyDescent="0.3">
      <c r="B78" s="32"/>
      <c r="C78" s="33"/>
      <c r="D78" s="33"/>
      <c r="E78" s="33"/>
      <c r="F78" s="33"/>
      <c r="G78" s="33"/>
      <c r="H78" s="33"/>
      <c r="I78" s="33"/>
      <c r="J78" s="33"/>
      <c r="L78" s="33"/>
      <c r="M78" s="33"/>
      <c r="N78" s="33"/>
      <c r="O78" s="33"/>
      <c r="P78" s="33"/>
      <c r="Q78" s="33"/>
      <c r="R78" s="33"/>
      <c r="S78" s="33"/>
      <c r="T78" s="33"/>
    </row>
    <row r="79" spans="1:20" s="35" customFormat="1" x14ac:dyDescent="0.3">
      <c r="B79" s="32"/>
      <c r="C79" s="33"/>
      <c r="D79" s="33"/>
      <c r="E79" s="33"/>
      <c r="F79" s="33"/>
      <c r="G79" s="33"/>
      <c r="H79" s="33"/>
      <c r="I79" s="33"/>
      <c r="J79" s="33"/>
      <c r="L79" s="33"/>
      <c r="M79" s="33"/>
      <c r="N79" s="33"/>
      <c r="O79" s="33"/>
      <c r="P79" s="33"/>
      <c r="Q79" s="33"/>
      <c r="R79" s="33"/>
      <c r="S79" s="33"/>
      <c r="T79" s="33"/>
    </row>
    <row r="80" spans="1:20" s="35" customFormat="1" x14ac:dyDescent="0.3">
      <c r="A80" s="82"/>
      <c r="B80" s="32"/>
      <c r="C80" s="33"/>
      <c r="D80" s="33"/>
      <c r="E80" s="33"/>
      <c r="F80" s="33"/>
      <c r="G80" s="33"/>
      <c r="H80" s="33"/>
      <c r="I80" s="33"/>
      <c r="J80" s="33"/>
      <c r="K80" s="33"/>
      <c r="L80" s="33"/>
      <c r="M80" s="33"/>
      <c r="N80" s="33"/>
      <c r="O80" s="33"/>
      <c r="P80" s="33"/>
      <c r="Q80" s="33"/>
      <c r="R80" s="33"/>
      <c r="S80" s="33"/>
      <c r="T80" s="33"/>
    </row>
    <row r="81" spans="1:20" s="35" customFormat="1" ht="14" x14ac:dyDescent="0.3">
      <c r="A81" s="82"/>
      <c r="B81" s="78"/>
      <c r="C81" s="29"/>
      <c r="D81" s="29"/>
      <c r="E81" s="29"/>
      <c r="F81" s="29"/>
      <c r="G81" s="29"/>
      <c r="H81" s="29"/>
      <c r="I81" s="29"/>
      <c r="J81" s="29"/>
      <c r="K81" s="29"/>
      <c r="L81" s="29"/>
      <c r="M81" s="29"/>
      <c r="N81" s="29"/>
      <c r="O81" s="29"/>
      <c r="P81" s="29"/>
      <c r="Q81" s="29"/>
      <c r="R81" s="29"/>
      <c r="S81" s="29"/>
      <c r="T81" s="29"/>
    </row>
    <row r="82" spans="1:20" s="35" customFormat="1" ht="14" x14ac:dyDescent="0.3">
      <c r="A82" s="82"/>
      <c r="B82" s="78"/>
      <c r="C82" s="29"/>
      <c r="D82" s="29"/>
      <c r="E82" s="29"/>
      <c r="F82" s="29"/>
      <c r="G82" s="29"/>
      <c r="H82" s="29"/>
      <c r="I82" s="29"/>
      <c r="J82" s="29"/>
      <c r="K82" s="29"/>
      <c r="L82" s="29"/>
      <c r="M82" s="29"/>
      <c r="N82" s="29"/>
      <c r="O82" s="29"/>
      <c r="P82" s="29"/>
      <c r="Q82" s="29"/>
      <c r="R82" s="29"/>
      <c r="S82" s="29"/>
      <c r="T82" s="29"/>
    </row>
    <row r="83" spans="1:20" s="35" customFormat="1" ht="14" x14ac:dyDescent="0.3">
      <c r="A83" s="82"/>
      <c r="B83" s="78"/>
      <c r="C83" s="29"/>
      <c r="D83" s="29"/>
      <c r="E83" s="29"/>
      <c r="F83" s="29"/>
      <c r="G83" s="29"/>
      <c r="H83" s="29"/>
      <c r="I83" s="29"/>
      <c r="J83" s="29"/>
      <c r="K83" s="29"/>
      <c r="L83" s="29"/>
      <c r="M83" s="29"/>
      <c r="N83" s="29"/>
      <c r="O83" s="29"/>
      <c r="P83" s="29"/>
      <c r="Q83" s="29"/>
      <c r="R83" s="29"/>
      <c r="S83" s="29"/>
      <c r="T83" s="29"/>
    </row>
    <row r="84" spans="1:20" s="35" customFormat="1" ht="30" customHeight="1" x14ac:dyDescent="0.3">
      <c r="A84" s="82"/>
      <c r="B84" s="78"/>
      <c r="C84" s="29"/>
      <c r="D84" s="29"/>
      <c r="E84" s="29"/>
      <c r="F84" s="29"/>
      <c r="G84" s="29"/>
      <c r="H84" s="29"/>
      <c r="I84" s="29"/>
      <c r="J84" s="29"/>
      <c r="K84" s="29"/>
      <c r="L84" s="29"/>
      <c r="M84" s="29"/>
      <c r="N84" s="29"/>
      <c r="O84" s="29"/>
      <c r="P84" s="29"/>
      <c r="Q84" s="29"/>
      <c r="R84" s="29"/>
      <c r="S84" s="29"/>
      <c r="T84" s="29"/>
    </row>
    <row r="85" spans="1:20" s="35" customFormat="1" ht="14" x14ac:dyDescent="0.3">
      <c r="A85" s="82"/>
      <c r="B85" s="78"/>
      <c r="C85" s="29"/>
      <c r="D85" s="29"/>
      <c r="E85" s="29"/>
      <c r="F85" s="29"/>
      <c r="G85" s="29"/>
      <c r="H85" s="29"/>
      <c r="I85" s="29"/>
      <c r="J85" s="29"/>
      <c r="K85" s="29"/>
      <c r="L85" s="29"/>
      <c r="M85" s="29"/>
      <c r="N85" s="29"/>
      <c r="O85" s="29"/>
      <c r="P85" s="29"/>
      <c r="Q85" s="29"/>
      <c r="R85" s="29"/>
      <c r="S85" s="29"/>
      <c r="T85" s="29"/>
    </row>
    <row r="86" spans="1:20" s="35" customFormat="1" ht="24.75" customHeight="1" x14ac:dyDescent="0.3">
      <c r="A86" s="82"/>
      <c r="B86" s="78"/>
      <c r="C86" s="29"/>
      <c r="D86" s="29"/>
      <c r="E86" s="29"/>
      <c r="F86" s="29"/>
      <c r="G86" s="29"/>
      <c r="H86" s="29"/>
      <c r="I86" s="29"/>
      <c r="J86" s="29"/>
      <c r="K86" s="29"/>
      <c r="L86" s="29"/>
      <c r="M86" s="29"/>
      <c r="N86" s="29"/>
      <c r="O86" s="29"/>
      <c r="P86" s="29"/>
      <c r="Q86" s="29"/>
      <c r="R86" s="29"/>
      <c r="S86" s="29"/>
      <c r="T86" s="29"/>
    </row>
    <row r="87" spans="1:20" s="35" customFormat="1" ht="14" x14ac:dyDescent="0.3">
      <c r="A87" s="82"/>
      <c r="B87" s="78"/>
      <c r="C87" s="29"/>
      <c r="D87" s="29"/>
      <c r="E87" s="29"/>
      <c r="F87" s="29"/>
      <c r="G87" s="29"/>
      <c r="H87" s="29"/>
      <c r="I87" s="29"/>
      <c r="J87" s="29"/>
      <c r="K87" s="29"/>
      <c r="L87" s="29"/>
      <c r="M87" s="29"/>
      <c r="N87" s="29"/>
      <c r="O87" s="29"/>
      <c r="P87" s="29"/>
      <c r="Q87" s="29"/>
      <c r="R87" s="29"/>
      <c r="S87" s="29"/>
      <c r="T87" s="29"/>
    </row>
    <row r="88" spans="1:20" s="76" customFormat="1" ht="14" x14ac:dyDescent="0.3">
      <c r="A88" s="82"/>
      <c r="B88" s="78"/>
      <c r="C88" s="29"/>
      <c r="D88" s="29"/>
      <c r="E88" s="29"/>
      <c r="F88" s="29"/>
      <c r="G88" s="29"/>
      <c r="H88" s="29"/>
      <c r="I88" s="29"/>
      <c r="J88" s="29"/>
      <c r="K88" s="29"/>
      <c r="L88" s="29"/>
      <c r="M88" s="29"/>
      <c r="N88" s="29"/>
      <c r="O88" s="29"/>
      <c r="P88" s="29"/>
      <c r="Q88" s="29"/>
      <c r="R88" s="29"/>
      <c r="S88" s="29"/>
      <c r="T88" s="29"/>
    </row>
    <row r="89" spans="1:20" s="76" customFormat="1" ht="14" x14ac:dyDescent="0.3">
      <c r="A89" s="82"/>
      <c r="B89" s="78"/>
      <c r="C89" s="29"/>
      <c r="D89" s="29"/>
      <c r="E89" s="29"/>
      <c r="F89" s="29"/>
      <c r="G89" s="29"/>
      <c r="H89" s="29"/>
      <c r="I89" s="29"/>
      <c r="J89" s="29"/>
      <c r="K89" s="29"/>
      <c r="L89" s="29"/>
      <c r="M89" s="29"/>
      <c r="N89" s="29"/>
      <c r="O89" s="29"/>
      <c r="P89" s="29"/>
      <c r="Q89" s="29"/>
      <c r="R89" s="29"/>
      <c r="S89" s="29"/>
      <c r="T89" s="29"/>
    </row>
    <row r="90" spans="1:20" s="76" customFormat="1" ht="14" x14ac:dyDescent="0.3">
      <c r="A90" s="82"/>
      <c r="B90" s="78"/>
      <c r="C90" s="29"/>
      <c r="D90" s="29"/>
      <c r="E90" s="29"/>
      <c r="F90" s="29"/>
      <c r="G90" s="29"/>
      <c r="H90" s="29"/>
      <c r="I90" s="29"/>
      <c r="J90" s="29"/>
      <c r="K90" s="29"/>
      <c r="L90" s="29"/>
      <c r="M90" s="29"/>
      <c r="N90" s="29"/>
      <c r="O90" s="29"/>
      <c r="P90" s="29"/>
      <c r="Q90" s="29"/>
      <c r="R90" s="29"/>
      <c r="S90" s="29"/>
      <c r="T90" s="29"/>
    </row>
    <row r="91" spans="1:20" s="76" customFormat="1" ht="14" x14ac:dyDescent="0.3">
      <c r="A91" s="82"/>
      <c r="B91" s="78"/>
      <c r="C91" s="29"/>
      <c r="D91" s="29"/>
      <c r="E91" s="29"/>
      <c r="F91" s="29"/>
      <c r="G91" s="29"/>
      <c r="H91" s="29"/>
      <c r="I91" s="29"/>
      <c r="J91" s="29"/>
      <c r="K91" s="29"/>
      <c r="L91" s="29"/>
      <c r="M91" s="29"/>
      <c r="N91" s="29"/>
      <c r="O91" s="29"/>
      <c r="P91" s="29"/>
      <c r="Q91" s="29"/>
      <c r="R91" s="29"/>
      <c r="S91" s="29"/>
      <c r="T91" s="29"/>
    </row>
    <row r="92" spans="1:20" s="76" customFormat="1" ht="14" x14ac:dyDescent="0.3">
      <c r="A92" s="82"/>
      <c r="B92" s="78"/>
      <c r="C92" s="29"/>
      <c r="D92" s="29"/>
      <c r="E92" s="29"/>
      <c r="F92" s="29"/>
      <c r="G92" s="29"/>
      <c r="H92" s="29"/>
      <c r="I92" s="29"/>
      <c r="J92" s="29"/>
      <c r="K92" s="29"/>
      <c r="L92" s="29"/>
      <c r="M92" s="29"/>
      <c r="N92" s="29"/>
      <c r="O92" s="29"/>
      <c r="P92" s="29"/>
      <c r="Q92" s="29"/>
      <c r="R92" s="29"/>
      <c r="S92" s="29"/>
      <c r="T92" s="29"/>
    </row>
    <row r="93" spans="1:20" s="81" customFormat="1" x14ac:dyDescent="0.25">
      <c r="A93" s="82"/>
      <c r="B93" s="78"/>
      <c r="C93" s="29"/>
      <c r="D93" s="29"/>
      <c r="E93" s="29"/>
      <c r="F93" s="29"/>
      <c r="G93" s="29"/>
      <c r="H93" s="29"/>
      <c r="I93" s="29"/>
      <c r="J93" s="29"/>
      <c r="K93" s="29"/>
      <c r="L93" s="29"/>
      <c r="M93" s="29"/>
      <c r="N93" s="29"/>
      <c r="O93" s="29"/>
      <c r="P93" s="29"/>
      <c r="Q93" s="29"/>
      <c r="R93" s="29"/>
      <c r="S93" s="29"/>
      <c r="T93" s="29"/>
    </row>
    <row r="102" ht="65.25" customHeight="1" x14ac:dyDescent="0.25"/>
    <row r="136" spans="15:15" x14ac:dyDescent="0.25">
      <c r="O136" s="29">
        <v>66.75</v>
      </c>
    </row>
  </sheetData>
  <mergeCells count="25">
    <mergeCell ref="A11:T11"/>
    <mergeCell ref="B32:T32"/>
    <mergeCell ref="B49:T49"/>
    <mergeCell ref="Q2:Q3"/>
    <mergeCell ref="E2:P3"/>
    <mergeCell ref="A4:T4"/>
    <mergeCell ref="A5:T5"/>
    <mergeCell ref="A7:T7"/>
    <mergeCell ref="B31:T31"/>
    <mergeCell ref="R2:R3"/>
    <mergeCell ref="S2:S3"/>
    <mergeCell ref="T2:T3"/>
    <mergeCell ref="A62:T62"/>
    <mergeCell ref="A61:T61"/>
    <mergeCell ref="A57:T57"/>
    <mergeCell ref="A58:T58"/>
    <mergeCell ref="A59:T59"/>
    <mergeCell ref="A60:T60"/>
    <mergeCell ref="B52:T52"/>
    <mergeCell ref="B12:T12"/>
    <mergeCell ref="A12:A54"/>
    <mergeCell ref="A2:A3"/>
    <mergeCell ref="B2:B3"/>
    <mergeCell ref="C2:D3"/>
    <mergeCell ref="A9:T9"/>
  </mergeCells>
  <printOptions horizontalCentered="1"/>
  <pageMargins left="0.196850393700787" right="0.196850393700787" top="0.39370078740157499" bottom="0.39370078740157499" header="0.31496062992126" footer="0.31496062992126"/>
  <pageSetup paperSize="9" scale="52" fitToHeight="0" orientation="landscape" r:id="rId1"/>
  <rowBreaks count="2" manualBreakCount="2">
    <brk id="30" max="19" man="1"/>
    <brk id="51"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37</vt:i4>
      </vt:variant>
    </vt:vector>
  </HeadingPairs>
  <TitlesOfParts>
    <vt:vector size="59" baseType="lpstr">
      <vt:lpstr>icons</vt:lpstr>
      <vt:lpstr>CI &amp; HT</vt:lpstr>
      <vt:lpstr>5-Governance</vt:lpstr>
      <vt:lpstr>6-Justice</vt:lpstr>
      <vt:lpstr>7-Culture &amp; Values</vt:lpstr>
      <vt:lpstr>8-Agriculture</vt:lpstr>
      <vt:lpstr>9-Industry &amp; Services</vt:lpstr>
      <vt:lpstr>10-Human Capital Development</vt:lpstr>
      <vt:lpstr>11-Social Protection</vt:lpstr>
      <vt:lpstr>12-Shelter and Housing</vt:lpstr>
      <vt:lpstr>13-Demographic Dividend</vt:lpstr>
      <vt:lpstr>14-Science &amp; Technology</vt:lpstr>
      <vt:lpstr>15-Macroeconomy</vt:lpstr>
      <vt:lpstr>16-Competitiveness</vt:lpstr>
      <vt:lpstr>19-Infrastructure</vt:lpstr>
      <vt:lpstr>20-Environment</vt:lpstr>
      <vt:lpstr>21-OFW</vt:lpstr>
      <vt:lpstr>Tab 3. Excluded Indicators '14</vt:lpstr>
      <vt:lpstr>Sheet1</vt:lpstr>
      <vt:lpstr>Sheet2</vt:lpstr>
      <vt:lpstr>Sheet3</vt:lpstr>
      <vt:lpstr>Sheet4</vt:lpstr>
      <vt:lpstr>High</vt:lpstr>
      <vt:lpstr>Low</vt:lpstr>
      <vt:lpstr>Medium</vt:lpstr>
      <vt:lpstr>'10-Human Capital Development'!Print_Area</vt:lpstr>
      <vt:lpstr>'11-Social Protection'!Print_Area</vt:lpstr>
      <vt:lpstr>'12-Shelter and Housing'!Print_Area</vt:lpstr>
      <vt:lpstr>'13-Demographic Dividend'!Print_Area</vt:lpstr>
      <vt:lpstr>'14-Science &amp; Technology'!Print_Area</vt:lpstr>
      <vt:lpstr>'15-Macroeconomy'!Print_Area</vt:lpstr>
      <vt:lpstr>'16-Competitiveness'!Print_Area</vt:lpstr>
      <vt:lpstr>'19-Infrastructure'!Print_Area</vt:lpstr>
      <vt:lpstr>'20-Environment'!Print_Area</vt:lpstr>
      <vt:lpstr>'21-OFW'!Print_Area</vt:lpstr>
      <vt:lpstr>'5-Governance'!Print_Area</vt:lpstr>
      <vt:lpstr>'6-Justice'!Print_Area</vt:lpstr>
      <vt:lpstr>'7-Culture &amp; Values'!Print_Area</vt:lpstr>
      <vt:lpstr>'8-Agriculture'!Print_Area</vt:lpstr>
      <vt:lpstr>'9-Industry &amp; Services'!Print_Area</vt:lpstr>
      <vt:lpstr>'CI &amp; HT'!Print_Area</vt:lpstr>
      <vt:lpstr>'Tab 3. Excluded Indicators ''14'!Print_Area</vt:lpstr>
      <vt:lpstr>'10-Human Capital Development'!Print_Titles</vt:lpstr>
      <vt:lpstr>'11-Social Protection'!Print_Titles</vt:lpstr>
      <vt:lpstr>'12-Shelter and Housing'!Print_Titles</vt:lpstr>
      <vt:lpstr>'13-Demographic Dividend'!Print_Titles</vt:lpstr>
      <vt:lpstr>'14-Science &amp; Technology'!Print_Titles</vt:lpstr>
      <vt:lpstr>'15-Macroeconomy'!Print_Titles</vt:lpstr>
      <vt:lpstr>'16-Competitiveness'!Print_Titles</vt:lpstr>
      <vt:lpstr>'19-Infrastructure'!Print_Titles</vt:lpstr>
      <vt:lpstr>'20-Environment'!Print_Titles</vt:lpstr>
      <vt:lpstr>'21-OFW'!Print_Titles</vt:lpstr>
      <vt:lpstr>'5-Governance'!Print_Titles</vt:lpstr>
      <vt:lpstr>'6-Justice'!Print_Titles</vt:lpstr>
      <vt:lpstr>'7-Culture &amp; Values'!Print_Titles</vt:lpstr>
      <vt:lpstr>'8-Agriculture'!Print_Titles</vt:lpstr>
      <vt:lpstr>'9-Industry &amp; Services'!Print_Titles</vt:lpstr>
      <vt:lpstr>'CI &amp; HT'!Print_Titles</vt:lpstr>
      <vt:lpstr>'Tab 3. Excluded Indicators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User</cp:lastModifiedBy>
  <cp:lastPrinted>2023-07-17T03:38:51Z</cp:lastPrinted>
  <dcterms:created xsi:type="dcterms:W3CDTF">2016-05-23T07:01:09Z</dcterms:created>
  <dcterms:modified xsi:type="dcterms:W3CDTF">2023-07-17T03:39:11Z</dcterms:modified>
</cp:coreProperties>
</file>